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8.xml" ContentType="application/vnd.ms-excel.controlproperties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2-2023\TC1 2022-2023\FICHEROS EXCEL\para DIAPOSITIVAS\"/>
    </mc:Choice>
  </mc:AlternateContent>
  <xr:revisionPtr revIDLastSave="0" documentId="13_ncr:1_{184E92F6-CA2B-4E40-8FA8-64FB1DA550F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FRECUENCIAS" sheetId="3" r:id="rId1"/>
    <sheet name="COVARIANZA" sheetId="4" r:id="rId2"/>
    <sheet name="Correlación" sheetId="1" state="hidden" r:id="rId3"/>
    <sheet name="COEFICIENTE DE CORRELACIÓN" sheetId="2" r:id="rId4"/>
  </sheets>
  <definedNames>
    <definedName name="A">'COEFICIENTE DE CORRELACIÓN'!$C$13:$D$14</definedName>
    <definedName name="_xlnm.Print_Area" localSheetId="3">'COEFICIENTE DE CORRELACIÓN'!$B$1:$P$40</definedName>
    <definedName name="B">'COEFICIENTE DE CORRELACIÓN'!$Q$11:$R$225</definedName>
    <definedName name="corre">Correlación!$H$34:$J$36</definedName>
    <definedName name="I">Correlación!$G$7:$K$11</definedName>
    <definedName name="Ibis">Correlación!$G$7:$K$11</definedName>
    <definedName name="L">'COEFICIENTE DE CORRELACIÓN'!$F$13:$G$14</definedName>
    <definedName name="Muno">Correlación!$N$7:$R$11</definedName>
    <definedName name="rho">'COEFICIENTE DE CORRELACIÓN'!$C$14</definedName>
    <definedName name="S">Correlación!$H$25:$J$27</definedName>
    <definedName name="TT">Correlación!$G$7:$K$11</definedName>
    <definedName name="uno">Correlación!$V$7:$V$11</definedName>
    <definedName name="X">Correlación!$B$7:$D$11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" i="4" l="1"/>
  <c r="M5" i="4"/>
  <c r="D14" i="4"/>
  <c r="D13" i="4"/>
  <c r="D12" i="4"/>
  <c r="D11" i="4"/>
  <c r="D10" i="4"/>
  <c r="D9" i="4"/>
  <c r="D8" i="4"/>
  <c r="D7" i="4"/>
  <c r="D6" i="4"/>
  <c r="D5" i="4"/>
  <c r="D4" i="4"/>
  <c r="D3" i="4"/>
  <c r="C14" i="4"/>
  <c r="C13" i="4"/>
  <c r="C12" i="4"/>
  <c r="C11" i="4"/>
  <c r="C10" i="4"/>
  <c r="C9" i="4"/>
  <c r="C8" i="4"/>
  <c r="C7" i="4"/>
  <c r="C6" i="4"/>
  <c r="C5" i="4"/>
  <c r="C4" i="4"/>
  <c r="C3" i="4"/>
  <c r="L12" i="3"/>
  <c r="B15" i="3"/>
  <c r="D15" i="3" s="1"/>
  <c r="L15" i="3" s="1"/>
  <c r="B16" i="3"/>
  <c r="D16" i="3"/>
  <c r="L16" i="3" s="1"/>
  <c r="B14" i="3"/>
  <c r="D14" i="3"/>
  <c r="L14" i="3"/>
  <c r="D13" i="3"/>
  <c r="L13" i="3"/>
  <c r="P11" i="3"/>
  <c r="K17" i="3"/>
  <c r="L17" i="3"/>
  <c r="P12" i="3"/>
  <c r="G13" i="3"/>
  <c r="G15" i="3"/>
  <c r="H15" i="3" s="1"/>
  <c r="F16" i="3"/>
  <c r="H16" i="3" s="1"/>
  <c r="F14" i="3"/>
  <c r="E14" i="3"/>
  <c r="E13" i="3"/>
  <c r="E8" i="3"/>
  <c r="F12" i="3"/>
  <c r="N12" i="3"/>
  <c r="G12" i="3"/>
  <c r="O12" i="3"/>
  <c r="E12" i="3"/>
  <c r="M12" i="3"/>
  <c r="N7" i="1" a="1"/>
  <c r="O10" i="1"/>
  <c r="AF7" i="1" a="1"/>
  <c r="AG8" i="1"/>
  <c r="Y7" i="1" a="1"/>
  <c r="Z7" i="1"/>
  <c r="N16" i="1" a="1"/>
  <c r="N17" i="1"/>
  <c r="Q16" i="1"/>
  <c r="O16" i="1"/>
  <c r="R17" i="1"/>
  <c r="Q18" i="1"/>
  <c r="R15" i="2"/>
  <c r="Q15" i="2"/>
  <c r="R14" i="2"/>
  <c r="Q14" i="2"/>
  <c r="C14" i="2"/>
  <c r="G14" i="2" s="1"/>
  <c r="R13" i="2"/>
  <c r="Q13" i="2"/>
  <c r="F13" i="2"/>
  <c r="R12" i="2"/>
  <c r="Q12" i="2"/>
  <c r="R11" i="2"/>
  <c r="Q11" i="2"/>
  <c r="R11" i="1"/>
  <c r="Q10" i="1"/>
  <c r="O11" i="1"/>
  <c r="N10" i="1"/>
  <c r="P10" i="1"/>
  <c r="O9" i="1"/>
  <c r="AJ8" i="1"/>
  <c r="AH8" i="1"/>
  <c r="Y7" i="1"/>
  <c r="AB7" i="1"/>
  <c r="AA7" i="1"/>
  <c r="AC7" i="1"/>
  <c r="R18" i="1"/>
  <c r="P18" i="1"/>
  <c r="N18" i="1"/>
  <c r="Q17" i="1"/>
  <c r="O17" i="1"/>
  <c r="R16" i="1"/>
  <c r="P16" i="1"/>
  <c r="AI9" i="1"/>
  <c r="R10" i="1"/>
  <c r="N7" i="1"/>
  <c r="R7" i="1"/>
  <c r="AH9" i="1"/>
  <c r="R8" i="1"/>
  <c r="Q8" i="1"/>
  <c r="AG7" i="1"/>
  <c r="AH7" i="1"/>
  <c r="AF8" i="1"/>
  <c r="AI8" i="1"/>
  <c r="N8" i="1"/>
  <c r="Q7" i="1"/>
  <c r="AJ9" i="1"/>
  <c r="P8" i="1"/>
  <c r="R9" i="1"/>
  <c r="AG9" i="1"/>
  <c r="P11" i="1"/>
  <c r="Q11" i="1"/>
  <c r="N11" i="1"/>
  <c r="P9" i="1"/>
  <c r="P7" i="1"/>
  <c r="AF7" i="1"/>
  <c r="O8" i="1"/>
  <c r="N9" i="1"/>
  <c r="AI7" i="1"/>
  <c r="AJ7" i="1"/>
  <c r="AF9" i="1"/>
  <c r="O7" i="1"/>
  <c r="Q9" i="1"/>
  <c r="P17" i="1"/>
  <c r="N16" i="1"/>
  <c r="O18" i="1"/>
  <c r="G16" i="1" a="1"/>
  <c r="J18" i="1"/>
  <c r="H20" i="1"/>
  <c r="H18" i="1"/>
  <c r="G19" i="1"/>
  <c r="G17" i="1"/>
  <c r="I18" i="1"/>
  <c r="K18" i="1"/>
  <c r="I20" i="1"/>
  <c r="K19" i="1"/>
  <c r="J19" i="1"/>
  <c r="J20" i="1"/>
  <c r="K17" i="1"/>
  <c r="H17" i="1"/>
  <c r="H16" i="1"/>
  <c r="G20" i="1"/>
  <c r="G16" i="1"/>
  <c r="J17" i="1"/>
  <c r="J16" i="1"/>
  <c r="I19" i="1"/>
  <c r="I16" i="1"/>
  <c r="G18" i="1"/>
  <c r="H19" i="1"/>
  <c r="K16" i="1"/>
  <c r="K20" i="1"/>
  <c r="I17" i="1"/>
  <c r="U16" i="1" a="1"/>
  <c r="V18" i="1"/>
  <c r="V16" i="1"/>
  <c r="X16" i="1"/>
  <c r="U16" i="1"/>
  <c r="Y17" i="1"/>
  <c r="W16" i="1"/>
  <c r="W18" i="1"/>
  <c r="X18" i="1"/>
  <c r="Y16" i="1"/>
  <c r="U18" i="1"/>
  <c r="W17" i="1"/>
  <c r="X17" i="1"/>
  <c r="Y18" i="1"/>
  <c r="V17" i="1"/>
  <c r="U17" i="1"/>
  <c r="H25" i="1" l="1" a="1"/>
  <c r="H14" i="3"/>
  <c r="G17" i="3"/>
  <c r="D13" i="2"/>
  <c r="P2" i="2" s="1"/>
  <c r="T2" i="2" s="1"/>
  <c r="F14" i="2"/>
  <c r="I13" i="2" s="1" a="1"/>
  <c r="I13" i="2" s="1"/>
  <c r="H13" i="3"/>
  <c r="H17" i="3" s="1"/>
  <c r="O15" i="3"/>
  <c r="O14" i="3"/>
  <c r="O16" i="3"/>
  <c r="E17" i="3"/>
  <c r="M16" i="3" s="1"/>
  <c r="F17" i="3"/>
  <c r="N15" i="3" s="1"/>
  <c r="R9" i="2"/>
  <c r="C15" i="4"/>
  <c r="C16" i="4" s="1"/>
  <c r="E4" i="4" s="1"/>
  <c r="D15" i="4"/>
  <c r="D16" i="4" s="1"/>
  <c r="F9" i="4" s="1"/>
  <c r="J27" i="1" l="1"/>
  <c r="P27" i="1" s="1"/>
  <c r="J26" i="1"/>
  <c r="H26" i="1"/>
  <c r="H25" i="1"/>
  <c r="N25" i="1" s="1"/>
  <c r="I25" i="1"/>
  <c r="I26" i="1"/>
  <c r="O26" i="1" s="1"/>
  <c r="H27" i="1"/>
  <c r="I27" i="1"/>
  <c r="J25" i="1"/>
  <c r="F5" i="4"/>
  <c r="E14" i="4"/>
  <c r="F12" i="4"/>
  <c r="E5" i="4"/>
  <c r="E3" i="4"/>
  <c r="E6" i="4"/>
  <c r="T11" i="2" a="1"/>
  <c r="L13" i="2" a="1"/>
  <c r="L13" i="2" s="1"/>
  <c r="J13" i="2"/>
  <c r="J14" i="2"/>
  <c r="I14" i="2"/>
  <c r="O13" i="3"/>
  <c r="N13" i="3"/>
  <c r="M13" i="3"/>
  <c r="N14" i="3"/>
  <c r="O17" i="3"/>
  <c r="M14" i="3"/>
  <c r="N16" i="3"/>
  <c r="P16" i="3" s="1"/>
  <c r="M15" i="3"/>
  <c r="P15" i="3" s="1"/>
  <c r="F3" i="4"/>
  <c r="F14" i="4"/>
  <c r="E11" i="4"/>
  <c r="E7" i="4"/>
  <c r="F6" i="4"/>
  <c r="F10" i="4"/>
  <c r="F4" i="4"/>
  <c r="G4" i="4" s="1"/>
  <c r="F7" i="4"/>
  <c r="E10" i="4"/>
  <c r="E8" i="4"/>
  <c r="E9" i="4"/>
  <c r="G9" i="4" s="1"/>
  <c r="F11" i="4"/>
  <c r="G11" i="4" s="1"/>
  <c r="F13" i="4"/>
  <c r="F8" i="4"/>
  <c r="E12" i="4"/>
  <c r="E13" i="4"/>
  <c r="P14" i="3" l="1"/>
  <c r="G6" i="4"/>
  <c r="G5" i="4"/>
  <c r="G12" i="4"/>
  <c r="G7" i="4"/>
  <c r="G8" i="4"/>
  <c r="G14" i="4"/>
  <c r="F15" i="4"/>
  <c r="E15" i="4"/>
  <c r="G13" i="4"/>
  <c r="G10" i="4"/>
  <c r="G3" i="4"/>
  <c r="T166" i="2"/>
  <c r="T71" i="2"/>
  <c r="U161" i="2"/>
  <c r="T38" i="2"/>
  <c r="T200" i="2"/>
  <c r="U209" i="2"/>
  <c r="U181" i="2"/>
  <c r="T193" i="2"/>
  <c r="U182" i="2"/>
  <c r="T55" i="2"/>
  <c r="T107" i="2"/>
  <c r="T53" i="2"/>
  <c r="U131" i="2"/>
  <c r="U164" i="2"/>
  <c r="T158" i="2"/>
  <c r="T211" i="2"/>
  <c r="T204" i="2"/>
  <c r="U42" i="2"/>
  <c r="U196" i="2"/>
  <c r="T205" i="2"/>
  <c r="U174" i="2"/>
  <c r="T12" i="2"/>
  <c r="T106" i="2"/>
  <c r="U199" i="2"/>
  <c r="U140" i="2"/>
  <c r="T153" i="2"/>
  <c r="T129" i="2"/>
  <c r="U188" i="2"/>
  <c r="T49" i="2"/>
  <c r="U19" i="2"/>
  <c r="T187" i="2"/>
  <c r="U73" i="2"/>
  <c r="U147" i="2"/>
  <c r="U171" i="2"/>
  <c r="U56" i="2"/>
  <c r="U45" i="2"/>
  <c r="T20" i="2"/>
  <c r="T174" i="2"/>
  <c r="T101" i="2"/>
  <c r="U101" i="2"/>
  <c r="T225" i="2"/>
  <c r="T100" i="2"/>
  <c r="U200" i="2"/>
  <c r="U141" i="2"/>
  <c r="U194" i="2"/>
  <c r="U134" i="2"/>
  <c r="T160" i="2"/>
  <c r="U201" i="2"/>
  <c r="T218" i="2"/>
  <c r="U170" i="2"/>
  <c r="T180" i="2"/>
  <c r="U83" i="2"/>
  <c r="T163" i="2"/>
  <c r="U81" i="2"/>
  <c r="T189" i="2"/>
  <c r="T159" i="2"/>
  <c r="U64" i="2"/>
  <c r="U187" i="2"/>
  <c r="U97" i="2"/>
  <c r="T219" i="2"/>
  <c r="T75" i="2"/>
  <c r="U183" i="2"/>
  <c r="U119" i="2"/>
  <c r="U225" i="2"/>
  <c r="U87" i="2"/>
  <c r="T40" i="2"/>
  <c r="U13" i="2"/>
  <c r="U17" i="2"/>
  <c r="U118" i="2"/>
  <c r="T143" i="2"/>
  <c r="U148" i="2"/>
  <c r="T37" i="2"/>
  <c r="T25" i="2"/>
  <c r="U163" i="2"/>
  <c r="U21" i="2"/>
  <c r="T99" i="2"/>
  <c r="U149" i="2"/>
  <c r="U65" i="2"/>
  <c r="U50" i="2"/>
  <c r="T223" i="2"/>
  <c r="U168" i="2"/>
  <c r="T62" i="2"/>
  <c r="U151" i="2"/>
  <c r="T26" i="2"/>
  <c r="U144" i="2"/>
  <c r="U37" i="2"/>
  <c r="U44" i="2"/>
  <c r="U77" i="2"/>
  <c r="T139" i="2"/>
  <c r="U34" i="2"/>
  <c r="U175" i="2"/>
  <c r="T58" i="2"/>
  <c r="U125" i="2"/>
  <c r="T171" i="2"/>
  <c r="T185" i="2"/>
  <c r="T146" i="2"/>
  <c r="U203" i="2"/>
  <c r="T65" i="2"/>
  <c r="T84" i="2"/>
  <c r="T47" i="2"/>
  <c r="T192" i="2"/>
  <c r="U185" i="2"/>
  <c r="T186" i="2"/>
  <c r="T147" i="2"/>
  <c r="T125" i="2"/>
  <c r="U86" i="2"/>
  <c r="U59" i="2"/>
  <c r="U135" i="2"/>
  <c r="T72" i="2"/>
  <c r="U202" i="2"/>
  <c r="T148" i="2"/>
  <c r="U117" i="2"/>
  <c r="U40" i="2"/>
  <c r="T203" i="2"/>
  <c r="U155" i="2"/>
  <c r="U35" i="2"/>
  <c r="U14" i="2"/>
  <c r="T118" i="2"/>
  <c r="T69" i="2"/>
  <c r="T144" i="2"/>
  <c r="U206" i="2"/>
  <c r="U159" i="2"/>
  <c r="T59" i="2"/>
  <c r="U167" i="2"/>
  <c r="U111" i="2"/>
  <c r="T105" i="2"/>
  <c r="T214" i="2"/>
  <c r="U89" i="2"/>
  <c r="U15" i="2"/>
  <c r="T122" i="2"/>
  <c r="T39" i="2"/>
  <c r="T33" i="2"/>
  <c r="T30" i="2"/>
  <c r="U178" i="2"/>
  <c r="T36" i="2"/>
  <c r="U51" i="2"/>
  <c r="U146" i="2"/>
  <c r="T111" i="2"/>
  <c r="T29" i="2"/>
  <c r="U23" i="2"/>
  <c r="T42" i="2"/>
  <c r="T97" i="2"/>
  <c r="U18" i="2"/>
  <c r="U116" i="2"/>
  <c r="T130" i="2"/>
  <c r="U165" i="2"/>
  <c r="U115" i="2"/>
  <c r="U95" i="2"/>
  <c r="T206" i="2"/>
  <c r="T94" i="2"/>
  <c r="U152" i="2"/>
  <c r="U128" i="2"/>
  <c r="U72" i="2"/>
  <c r="U27" i="2"/>
  <c r="U103" i="2"/>
  <c r="T184" i="2"/>
  <c r="T28" i="2"/>
  <c r="U156" i="2"/>
  <c r="T199" i="2"/>
  <c r="U39" i="2"/>
  <c r="U49" i="2"/>
  <c r="T90" i="2"/>
  <c r="T119" i="2"/>
  <c r="U223" i="2"/>
  <c r="T51" i="2"/>
  <c r="T60" i="2"/>
  <c r="U184" i="2"/>
  <c r="U66" i="2"/>
  <c r="U190" i="2"/>
  <c r="T89" i="2"/>
  <c r="U75" i="2"/>
  <c r="T197" i="2"/>
  <c r="U67" i="2"/>
  <c r="U105" i="2"/>
  <c r="T81" i="2"/>
  <c r="U90" i="2"/>
  <c r="U136" i="2"/>
  <c r="T91" i="2"/>
  <c r="T140" i="2"/>
  <c r="U30" i="2"/>
  <c r="T68" i="2"/>
  <c r="T210" i="2"/>
  <c r="U106" i="2"/>
  <c r="T179" i="2"/>
  <c r="T48" i="2"/>
  <c r="U145" i="2"/>
  <c r="T85" i="2"/>
  <c r="U53" i="2"/>
  <c r="T222" i="2"/>
  <c r="T207" i="2"/>
  <c r="T88" i="2"/>
  <c r="T61" i="2"/>
  <c r="T212" i="2"/>
  <c r="U186" i="2"/>
  <c r="U88" i="2"/>
  <c r="U192" i="2"/>
  <c r="U11" i="2"/>
  <c r="U133" i="2"/>
  <c r="T32" i="2"/>
  <c r="U33" i="2"/>
  <c r="U32" i="2"/>
  <c r="T141" i="2"/>
  <c r="U112" i="2"/>
  <c r="U172" i="2"/>
  <c r="T134" i="2"/>
  <c r="T123" i="2"/>
  <c r="T63" i="2"/>
  <c r="T98" i="2"/>
  <c r="U180" i="2"/>
  <c r="U93" i="2"/>
  <c r="T112" i="2"/>
  <c r="U36" i="2"/>
  <c r="T27" i="2"/>
  <c r="U108" i="2"/>
  <c r="T168" i="2"/>
  <c r="U157" i="2"/>
  <c r="U62" i="2"/>
  <c r="U41" i="2"/>
  <c r="T142" i="2"/>
  <c r="U28" i="2"/>
  <c r="U132" i="2"/>
  <c r="T64" i="2"/>
  <c r="T76" i="2"/>
  <c r="U126" i="2"/>
  <c r="U25" i="2"/>
  <c r="T156" i="2"/>
  <c r="U212" i="2"/>
  <c r="T45" i="2"/>
  <c r="T161" i="2"/>
  <c r="U220" i="2"/>
  <c r="U46" i="2"/>
  <c r="T195" i="2"/>
  <c r="T18" i="2"/>
  <c r="U69" i="2"/>
  <c r="T110" i="2"/>
  <c r="U127" i="2"/>
  <c r="T154" i="2"/>
  <c r="T83" i="2"/>
  <c r="U74" i="2"/>
  <c r="T164" i="2"/>
  <c r="U63" i="2"/>
  <c r="U143" i="2"/>
  <c r="T191" i="2"/>
  <c r="T152" i="2"/>
  <c r="U176" i="2"/>
  <c r="U102" i="2"/>
  <c r="U58" i="2"/>
  <c r="T103" i="2"/>
  <c r="U197" i="2"/>
  <c r="T77" i="2"/>
  <c r="T169" i="2"/>
  <c r="U70" i="2"/>
  <c r="U179" i="2"/>
  <c r="T92" i="2"/>
  <c r="T135" i="2"/>
  <c r="T137" i="2"/>
  <c r="T108" i="2"/>
  <c r="U96" i="2"/>
  <c r="U104" i="2"/>
  <c r="T188" i="2"/>
  <c r="T170" i="2"/>
  <c r="U195" i="2"/>
  <c r="T56" i="2"/>
  <c r="U76" i="2"/>
  <c r="T109" i="2"/>
  <c r="U205" i="2"/>
  <c r="T167" i="2"/>
  <c r="T44" i="2"/>
  <c r="T181" i="2"/>
  <c r="U210" i="2"/>
  <c r="T114" i="2"/>
  <c r="M13" i="2"/>
  <c r="T201" i="2"/>
  <c r="T182" i="2"/>
  <c r="T43" i="2"/>
  <c r="U124" i="2"/>
  <c r="U57" i="2"/>
  <c r="U110" i="2"/>
  <c r="T78" i="2"/>
  <c r="T104" i="2"/>
  <c r="T190" i="2"/>
  <c r="T24" i="2"/>
  <c r="U123" i="2"/>
  <c r="T52" i="2"/>
  <c r="U224" i="2"/>
  <c r="T96" i="2"/>
  <c r="U92" i="2"/>
  <c r="U122" i="2"/>
  <c r="T70" i="2"/>
  <c r="U142" i="2"/>
  <c r="U219" i="2"/>
  <c r="U120" i="2"/>
  <c r="U153" i="2"/>
  <c r="T22" i="2"/>
  <c r="T172" i="2"/>
  <c r="T66" i="2"/>
  <c r="U29" i="2"/>
  <c r="T87" i="2"/>
  <c r="U158" i="2"/>
  <c r="U173" i="2"/>
  <c r="T136" i="2"/>
  <c r="T79" i="2"/>
  <c r="T213" i="2"/>
  <c r="T14" i="2"/>
  <c r="U166" i="2"/>
  <c r="U48" i="2"/>
  <c r="U78" i="2"/>
  <c r="T16" i="2"/>
  <c r="U55" i="2"/>
  <c r="U98" i="2"/>
  <c r="T150" i="2"/>
  <c r="T115" i="2"/>
  <c r="T74" i="2"/>
  <c r="U61" i="2"/>
  <c r="T19" i="2"/>
  <c r="U94" i="2"/>
  <c r="U100" i="2"/>
  <c r="T23" i="2"/>
  <c r="T57" i="2"/>
  <c r="T138" i="2"/>
  <c r="T183" i="2"/>
  <c r="T15" i="2"/>
  <c r="U137" i="2"/>
  <c r="U216" i="2"/>
  <c r="T178" i="2"/>
  <c r="T93" i="2"/>
  <c r="U207" i="2"/>
  <c r="T95" i="2"/>
  <c r="U113" i="2"/>
  <c r="U177" i="2"/>
  <c r="T35" i="2"/>
  <c r="T54" i="2"/>
  <c r="T224" i="2"/>
  <c r="U198" i="2"/>
  <c r="T216" i="2"/>
  <c r="T209" i="2"/>
  <c r="T126" i="2"/>
  <c r="T17" i="2"/>
  <c r="T127" i="2"/>
  <c r="T149" i="2"/>
  <c r="U43" i="2"/>
  <c r="U107" i="2"/>
  <c r="U221" i="2"/>
  <c r="U84" i="2"/>
  <c r="T215" i="2"/>
  <c r="T31" i="2"/>
  <c r="U85" i="2"/>
  <c r="T173" i="2"/>
  <c r="U160" i="2"/>
  <c r="U211" i="2"/>
  <c r="U26" i="2"/>
  <c r="U121" i="2"/>
  <c r="T116" i="2"/>
  <c r="U214" i="2"/>
  <c r="T102" i="2"/>
  <c r="T132" i="2"/>
  <c r="T175" i="2"/>
  <c r="U129" i="2"/>
  <c r="T73" i="2"/>
  <c r="U189" i="2"/>
  <c r="U99" i="2"/>
  <c r="U109" i="2"/>
  <c r="U150" i="2"/>
  <c r="T165" i="2"/>
  <c r="U217" i="2"/>
  <c r="U60" i="2"/>
  <c r="U71" i="2"/>
  <c r="T128" i="2"/>
  <c r="U79" i="2"/>
  <c r="U82" i="2"/>
  <c r="U31" i="2"/>
  <c r="T80" i="2"/>
  <c r="T220" i="2"/>
  <c r="T46" i="2"/>
  <c r="U52" i="2"/>
  <c r="U54" i="2"/>
  <c r="T208" i="2"/>
  <c r="U12" i="2"/>
  <c r="U154" i="2"/>
  <c r="U38" i="2"/>
  <c r="U222" i="2"/>
  <c r="T13" i="2"/>
  <c r="U218" i="2"/>
  <c r="T113" i="2"/>
  <c r="U213" i="2"/>
  <c r="T131" i="2"/>
  <c r="T82" i="2"/>
  <c r="U139" i="2"/>
  <c r="U193" i="2"/>
  <c r="U16" i="2"/>
  <c r="T155" i="2"/>
  <c r="U20" i="2"/>
  <c r="U24" i="2"/>
  <c r="T196" i="2"/>
  <c r="U68" i="2"/>
  <c r="U47" i="2"/>
  <c r="U162" i="2"/>
  <c r="T121" i="2"/>
  <c r="T50" i="2"/>
  <c r="U22" i="2"/>
  <c r="T41" i="2"/>
  <c r="U114" i="2"/>
  <c r="T151" i="2"/>
  <c r="U191" i="2"/>
  <c r="T11" i="2"/>
  <c r="T202" i="2"/>
  <c r="U130" i="2"/>
  <c r="T86" i="2"/>
  <c r="U169" i="2"/>
  <c r="U204" i="2"/>
  <c r="T67" i="2"/>
  <c r="T162" i="2"/>
  <c r="T217" i="2"/>
  <c r="T21" i="2"/>
  <c r="T194" i="2"/>
  <c r="T133" i="2"/>
  <c r="U208" i="2"/>
  <c r="T198" i="2"/>
  <c r="U138" i="2"/>
  <c r="T120" i="2"/>
  <c r="U80" i="2"/>
  <c r="T157" i="2"/>
  <c r="T221" i="2"/>
  <c r="T124" i="2"/>
  <c r="T34" i="2"/>
  <c r="T145" i="2"/>
  <c r="T117" i="2"/>
  <c r="T177" i="2"/>
  <c r="U91" i="2"/>
  <c r="T176" i="2"/>
  <c r="U215" i="2"/>
  <c r="M14" i="2"/>
  <c r="L14" i="2"/>
  <c r="P13" i="3"/>
  <c r="M17" i="3"/>
  <c r="N17" i="3"/>
  <c r="P17" i="3" l="1"/>
  <c r="G15" i="4"/>
  <c r="G16" i="4" s="1"/>
  <c r="M2" i="4" s="1"/>
  <c r="U9" i="2"/>
  <c r="U25" i="1" a="1"/>
  <c r="V25" i="1"/>
  <c r="V27" i="1"/>
  <c r="W25" i="1"/>
  <c r="W26" i="1"/>
  <c r="W27" i="1"/>
  <c r="U27" i="1"/>
  <c r="U26" i="1"/>
  <c r="U25" i="1"/>
  <c r="V26" i="1"/>
  <c r="H34" i="1" a="1"/>
  <c r="H36" i="1"/>
  <c r="J36" i="1"/>
  <c r="H35" i="1"/>
  <c r="I34" i="1"/>
  <c r="J34" i="1"/>
  <c r="J35" i="1"/>
  <c r="I35" i="1"/>
  <c r="H34" i="1"/>
  <c r="I36" i="1"/>
  <c r="N34" i="1" a="1"/>
  <c r="N36" i="1"/>
  <c r="O34" i="1"/>
  <c r="P36" i="1"/>
  <c r="O35" i="1"/>
  <c r="O36" i="1"/>
  <c r="N35" i="1"/>
  <c r="P34" i="1"/>
  <c r="N34" i="1"/>
  <c r="P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AlCAMPO</author>
  </authors>
  <commentList>
    <comment ref="B2" authorId="0" shapeId="0" xr:uid="{00000000-0006-0000-0200-000001000000}">
      <text/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AlCAMPO</author>
  </authors>
  <commentList>
    <comment ref="D7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<sst xmlns="http://schemas.openxmlformats.org/spreadsheetml/2006/main" count="91" uniqueCount="61">
  <si>
    <t>Coeficiente de correlación de Pearson</t>
  </si>
  <si>
    <t>MATRIZ DE DATOS</t>
  </si>
  <si>
    <t>MATRIZ IDENTIDAD</t>
  </si>
  <si>
    <t>X</t>
  </si>
  <si>
    <t>I</t>
  </si>
  <si>
    <t>1 1'</t>
  </si>
  <si>
    <t>A</t>
  </si>
  <si>
    <t>B</t>
  </si>
  <si>
    <t>C</t>
  </si>
  <si>
    <t>5X3</t>
  </si>
  <si>
    <t>5X5</t>
  </si>
  <si>
    <t>5X1</t>
  </si>
  <si>
    <t>X'</t>
  </si>
  <si>
    <t>X' P</t>
  </si>
  <si>
    <t>3X5</t>
  </si>
  <si>
    <t>MATRIZ DE COVARIANZAS</t>
  </si>
  <si>
    <t>3X3</t>
  </si>
  <si>
    <t>MATRIZ DE CORRELACIÓN</t>
  </si>
  <si>
    <t>MATRIZ</t>
  </si>
  <si>
    <t>DESCOMPOSICIÓN</t>
  </si>
  <si>
    <t>DE CORRELACION</t>
  </si>
  <si>
    <t>TRIANGULAR</t>
  </si>
  <si>
    <t>DE CHOLESKY</t>
  </si>
  <si>
    <t>=</t>
  </si>
  <si>
    <t>L</t>
  </si>
  <si>
    <t>*</t>
  </si>
  <si>
    <t>L'</t>
  </si>
  <si>
    <t>A=L L'</t>
  </si>
  <si>
    <t>V=B L'</t>
  </si>
  <si>
    <t>Y</t>
  </si>
  <si>
    <r>
      <t>r</t>
    </r>
    <r>
      <rPr>
        <i/>
        <vertAlign val="subscript"/>
        <sz val="11"/>
        <rFont val="Times New Roman"/>
        <family val="1"/>
      </rPr>
      <t>X,Y</t>
    </r>
  </si>
  <si>
    <r>
      <t>a</t>
    </r>
    <r>
      <rPr>
        <vertAlign val="subscript"/>
        <sz val="11"/>
        <rFont val="Arial"/>
        <family val="2"/>
      </rPr>
      <t>11</t>
    </r>
  </si>
  <si>
    <r>
      <t>a</t>
    </r>
    <r>
      <rPr>
        <vertAlign val="subscript"/>
        <sz val="11"/>
        <rFont val="Arial"/>
        <family val="2"/>
      </rPr>
      <t>21</t>
    </r>
  </si>
  <si>
    <r>
      <t>a</t>
    </r>
    <r>
      <rPr>
        <vertAlign val="subscript"/>
        <sz val="11"/>
        <rFont val="Arial"/>
        <family val="2"/>
      </rPr>
      <t xml:space="preserve">11 </t>
    </r>
    <r>
      <rPr>
        <sz val="11"/>
        <rFont val="Arial"/>
        <family val="2"/>
      </rPr>
      <t>a</t>
    </r>
    <r>
      <rPr>
        <vertAlign val="subscript"/>
        <sz val="11"/>
        <rFont val="Arial"/>
        <family val="2"/>
      </rPr>
      <t>11</t>
    </r>
  </si>
  <si>
    <r>
      <t>a</t>
    </r>
    <r>
      <rPr>
        <vertAlign val="subscript"/>
        <sz val="11"/>
        <rFont val="Arial"/>
        <family val="2"/>
      </rPr>
      <t xml:space="preserve">11 </t>
    </r>
    <r>
      <rPr>
        <sz val="11"/>
        <rFont val="Arial"/>
        <family val="2"/>
      </rPr>
      <t>a</t>
    </r>
    <r>
      <rPr>
        <vertAlign val="subscript"/>
        <sz val="11"/>
        <rFont val="Arial"/>
        <family val="2"/>
      </rPr>
      <t>21</t>
    </r>
  </si>
  <si>
    <r>
      <t>a</t>
    </r>
    <r>
      <rPr>
        <vertAlign val="subscript"/>
        <sz val="11"/>
        <rFont val="Arial"/>
        <family val="2"/>
      </rPr>
      <t>22</t>
    </r>
  </si>
  <si>
    <r>
      <t>a</t>
    </r>
    <r>
      <rPr>
        <vertAlign val="subscript"/>
        <sz val="11"/>
        <rFont val="Arial"/>
        <family val="2"/>
      </rPr>
      <t>21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>+ a</t>
    </r>
    <r>
      <rPr>
        <vertAlign val="subscript"/>
        <sz val="11"/>
        <rFont val="Arial"/>
        <family val="2"/>
      </rPr>
      <t>22</t>
    </r>
    <r>
      <rPr>
        <vertAlign val="superscript"/>
        <sz val="11"/>
        <rFont val="Arial"/>
        <family val="2"/>
      </rPr>
      <t>2</t>
    </r>
  </si>
  <si>
    <t>Z</t>
  </si>
  <si>
    <t>W</t>
  </si>
  <si>
    <r>
      <t>D</t>
    </r>
    <r>
      <rPr>
        <b/>
        <vertAlign val="superscript"/>
        <sz val="16"/>
        <color indexed="56"/>
        <rFont val="Times New Roman"/>
        <family val="1"/>
      </rPr>
      <t xml:space="preserve">-1/2 </t>
    </r>
    <r>
      <rPr>
        <b/>
        <sz val="16"/>
        <color indexed="56"/>
        <rFont val="Times New Roman"/>
        <family val="1"/>
      </rPr>
      <t>S D</t>
    </r>
    <r>
      <rPr>
        <b/>
        <vertAlign val="superscript"/>
        <sz val="16"/>
        <color indexed="56"/>
        <rFont val="Times New Roman"/>
        <family val="1"/>
      </rPr>
      <t xml:space="preserve">-1/2 </t>
    </r>
  </si>
  <si>
    <r>
      <t xml:space="preserve">S = </t>
    </r>
    <r>
      <rPr>
        <sz val="14"/>
        <color indexed="56"/>
        <rFont val="Times New Roman"/>
        <family val="1"/>
      </rPr>
      <t xml:space="preserve">(1/1-n) </t>
    </r>
    <r>
      <rPr>
        <b/>
        <sz val="18"/>
        <color indexed="56"/>
        <rFont val="Times New Roman"/>
        <family val="1"/>
      </rPr>
      <t>X' P X</t>
    </r>
  </si>
  <si>
    <r>
      <rPr>
        <i/>
        <sz val="16"/>
        <color indexed="56"/>
        <rFont val="Times New Roman"/>
        <family val="1"/>
      </rPr>
      <t>diag</t>
    </r>
    <r>
      <rPr>
        <b/>
        <sz val="16"/>
        <color indexed="56"/>
        <rFont val="Times New Roman"/>
        <family val="1"/>
      </rPr>
      <t>(S)</t>
    </r>
    <r>
      <rPr>
        <b/>
        <vertAlign val="superscript"/>
        <sz val="16"/>
        <color indexed="56"/>
        <rFont val="Times New Roman"/>
        <family val="1"/>
      </rPr>
      <t>-1/2</t>
    </r>
  </si>
  <si>
    <r>
      <rPr>
        <b/>
        <vertAlign val="superscript"/>
        <sz val="16"/>
        <color indexed="56"/>
        <rFont val="Times New Roman"/>
        <family val="1"/>
      </rPr>
      <t xml:space="preserve"> </t>
    </r>
    <r>
      <rPr>
        <b/>
        <sz val="16"/>
        <color indexed="56"/>
        <rFont val="Times New Roman"/>
        <family val="1"/>
      </rPr>
      <t>S D</t>
    </r>
    <r>
      <rPr>
        <b/>
        <vertAlign val="superscript"/>
        <sz val="16"/>
        <color indexed="56"/>
        <rFont val="Times New Roman"/>
        <family val="1"/>
      </rPr>
      <t xml:space="preserve">-1/2 </t>
    </r>
  </si>
  <si>
    <r>
      <t>P=I-</t>
    </r>
    <r>
      <rPr>
        <sz val="18"/>
        <color indexed="56"/>
        <rFont val="Times New Roman"/>
        <family val="1"/>
      </rPr>
      <t>(1/n)</t>
    </r>
    <r>
      <rPr>
        <b/>
        <sz val="18"/>
        <color indexed="56"/>
        <rFont val="Times New Roman"/>
        <family val="1"/>
      </rPr>
      <t>11'</t>
    </r>
  </si>
  <si>
    <t>inversa correlación</t>
  </si>
  <si>
    <t>traspuesta X</t>
  </si>
  <si>
    <r>
      <t>r</t>
    </r>
    <r>
      <rPr>
        <i/>
        <vertAlign val="subscript"/>
        <sz val="11"/>
        <color indexed="9"/>
        <rFont val="Times New Roman"/>
        <family val="1"/>
      </rPr>
      <t>X,Y</t>
    </r>
  </si>
  <si>
    <t>r=</t>
  </si>
  <si>
    <t>COEFICIENTE DE CORRELACIÓN   y   COEFICIENTE DE DETERMINACIÓN</t>
  </si>
  <si>
    <r>
      <rPr>
        <i/>
        <sz val="14"/>
        <rFont val="Cambria"/>
        <family val="1"/>
      </rPr>
      <t>L</t>
    </r>
    <r>
      <rPr>
        <i/>
        <sz val="10"/>
        <rFont val="Cambria"/>
        <family val="1"/>
      </rPr>
      <t>j-1</t>
    </r>
  </si>
  <si>
    <r>
      <rPr>
        <i/>
        <sz val="14"/>
        <rFont val="Cambria"/>
        <family val="1"/>
      </rPr>
      <t>L</t>
    </r>
    <r>
      <rPr>
        <i/>
        <sz val="10"/>
        <rFont val="Cambria"/>
        <family val="1"/>
      </rPr>
      <t>j</t>
    </r>
  </si>
  <si>
    <r>
      <rPr>
        <i/>
        <sz val="14"/>
        <color indexed="9"/>
        <rFont val="Cambria"/>
        <family val="1"/>
      </rPr>
      <t>n</t>
    </r>
    <r>
      <rPr>
        <i/>
        <sz val="10"/>
        <color indexed="9"/>
        <rFont val="Cambria"/>
        <family val="1"/>
      </rPr>
      <t>i.</t>
    </r>
  </si>
  <si>
    <r>
      <rPr>
        <i/>
        <sz val="14"/>
        <color indexed="9"/>
        <rFont val="Cambria"/>
        <family val="1"/>
      </rPr>
      <t>n</t>
    </r>
    <r>
      <rPr>
        <i/>
        <sz val="10"/>
        <color indexed="9"/>
        <rFont val="Cambria"/>
        <family val="1"/>
      </rPr>
      <t>.j</t>
    </r>
  </si>
  <si>
    <t>suma:</t>
  </si>
  <si>
    <t>suma/n:</t>
  </si>
  <si>
    <t>X \ Y</t>
  </si>
  <si>
    <r>
      <rPr>
        <i/>
        <sz val="14"/>
        <rFont val="Cambria"/>
        <family val="1"/>
      </rPr>
      <t>L</t>
    </r>
    <r>
      <rPr>
        <i/>
        <sz val="10"/>
        <rFont val="Cambria"/>
        <family val="1"/>
      </rPr>
      <t>i-1</t>
    </r>
  </si>
  <si>
    <r>
      <rPr>
        <i/>
        <sz val="14"/>
        <rFont val="Cambria"/>
        <family val="1"/>
      </rPr>
      <t>L</t>
    </r>
    <r>
      <rPr>
        <i/>
        <sz val="10"/>
        <rFont val="Cambria"/>
        <family val="1"/>
      </rPr>
      <t>i</t>
    </r>
  </si>
  <si>
    <t>= n</t>
  </si>
  <si>
    <t>edad</t>
  </si>
  <si>
    <t>salario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</si>
</sst>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0"/>
    <numFmt numFmtId="165" formatCode="0.0000"/>
  </numFmts>
  <fonts count="47" x14ac:knownFonts="1"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2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8"/>
      <color indexed="56"/>
      <name val="Times New Roman"/>
      <family val="1"/>
    </font>
    <font>
      <b/>
      <sz val="16"/>
      <color indexed="56"/>
      <name val="Times New Roman"/>
      <family val="1"/>
    </font>
    <font>
      <sz val="11"/>
      <color indexed="9"/>
      <name val="Arial"/>
      <family val="2"/>
    </font>
    <font>
      <sz val="18"/>
      <name val="Arial"/>
      <family val="2"/>
    </font>
    <font>
      <b/>
      <sz val="10"/>
      <name val="Arial"/>
      <family val="2"/>
    </font>
    <font>
      <i/>
      <sz val="11"/>
      <name val="Symbol"/>
      <family val="1"/>
      <charset val="2"/>
    </font>
    <font>
      <i/>
      <vertAlign val="subscript"/>
      <sz val="11"/>
      <name val="Times New Roman"/>
      <family val="1"/>
    </font>
    <font>
      <vertAlign val="subscript"/>
      <sz val="11"/>
      <name val="Arial"/>
      <family val="2"/>
    </font>
    <font>
      <vertAlign val="superscript"/>
      <sz val="11"/>
      <name val="Arial"/>
      <family val="2"/>
    </font>
    <font>
      <sz val="9"/>
      <color indexed="81"/>
      <name val="Tahoma"/>
      <family val="2"/>
    </font>
    <font>
      <b/>
      <vertAlign val="superscript"/>
      <sz val="16"/>
      <color indexed="56"/>
      <name val="Times New Roman"/>
      <family val="1"/>
    </font>
    <font>
      <sz val="14"/>
      <color indexed="56"/>
      <name val="Times New Roman"/>
      <family val="1"/>
    </font>
    <font>
      <i/>
      <sz val="16"/>
      <color indexed="56"/>
      <name val="Times New Roman"/>
      <family val="1"/>
    </font>
    <font>
      <sz val="18"/>
      <color indexed="56"/>
      <name val="Times New Roman"/>
      <family val="1"/>
    </font>
    <font>
      <i/>
      <vertAlign val="subscript"/>
      <sz val="11"/>
      <color indexed="9"/>
      <name val="Times New Roman"/>
      <family val="1"/>
    </font>
    <font>
      <i/>
      <sz val="14"/>
      <name val="Cambria"/>
      <family val="1"/>
    </font>
    <font>
      <i/>
      <sz val="10"/>
      <name val="Cambria"/>
      <family val="1"/>
    </font>
    <font>
      <b/>
      <sz val="12"/>
      <name val="Arial"/>
      <family val="2"/>
    </font>
    <font>
      <i/>
      <sz val="10"/>
      <color indexed="9"/>
      <name val="Cambria"/>
      <family val="1"/>
    </font>
    <font>
      <i/>
      <sz val="14"/>
      <color indexed="9"/>
      <name val="Cambria"/>
      <family val="1"/>
    </font>
    <font>
      <sz val="12"/>
      <name val="Arial"/>
      <family val="2"/>
    </font>
    <font>
      <i/>
      <sz val="10"/>
      <name val="Arial"/>
      <family val="2"/>
    </font>
    <font>
      <b/>
      <sz val="9"/>
      <color theme="3" tint="-0.249977111117893"/>
      <name val="Arial"/>
      <family val="2"/>
    </font>
    <font>
      <b/>
      <sz val="18"/>
      <color theme="3" tint="-0.499984740745262"/>
      <name val="Times New Roman"/>
      <family val="1"/>
    </font>
    <font>
      <b/>
      <sz val="10"/>
      <color theme="3" tint="-0.249977111117893"/>
      <name val="Times New Roman"/>
      <family val="1"/>
    </font>
    <font>
      <b/>
      <sz val="16"/>
      <color theme="3" tint="-0.499984740745262"/>
      <name val="Times New Roman"/>
      <family val="1"/>
    </font>
    <font>
      <b/>
      <sz val="10"/>
      <color theme="3" tint="-0.499984740745262"/>
      <name val="Times New Roman"/>
      <family val="1"/>
    </font>
    <font>
      <sz val="11"/>
      <color theme="3" tint="-0.499984740745262"/>
      <name val="Arial"/>
      <family val="2"/>
    </font>
    <font>
      <b/>
      <sz val="11"/>
      <color theme="3" tint="-0.499984740745262"/>
      <name val="Arial"/>
      <family val="2"/>
    </font>
    <font>
      <sz val="10"/>
      <color theme="0"/>
      <name val="Arial"/>
      <family val="2"/>
    </font>
    <font>
      <b/>
      <sz val="10"/>
      <color theme="3" tint="-0.249977111117893"/>
      <name val="Arial"/>
      <family val="2"/>
    </font>
    <font>
      <b/>
      <sz val="18"/>
      <color theme="3" tint="-0.249977111117893"/>
      <name val="Times New Roman"/>
      <family val="1"/>
    </font>
    <font>
      <b/>
      <sz val="18"/>
      <color theme="0"/>
      <name val="Times New Roman"/>
      <family val="1"/>
    </font>
    <font>
      <i/>
      <sz val="11"/>
      <color theme="0"/>
      <name val="Symbol"/>
      <family val="1"/>
      <charset val="2"/>
    </font>
    <font>
      <i/>
      <sz val="28"/>
      <name val="Cambria"/>
      <family val="1"/>
      <scheme val="major"/>
    </font>
    <font>
      <i/>
      <sz val="10"/>
      <name val="Cambria"/>
      <family val="1"/>
      <scheme val="major"/>
    </font>
    <font>
      <i/>
      <sz val="14"/>
      <name val="Cambria"/>
      <family val="1"/>
      <scheme val="major"/>
    </font>
    <font>
      <i/>
      <sz val="10"/>
      <color theme="0"/>
      <name val="Cambria"/>
      <family val="1"/>
      <scheme val="major"/>
    </font>
    <font>
      <i/>
      <sz val="12"/>
      <name val="Cambria"/>
      <family val="1"/>
      <scheme val="major"/>
    </font>
    <font>
      <b/>
      <sz val="14"/>
      <name val="Cambria"/>
      <family val="1"/>
      <scheme val="major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theme="0" tint="-0.24994659260841701"/>
      </right>
      <top style="thin">
        <color indexed="64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thin">
        <color indexed="64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/>
      <top style="hair">
        <color theme="0" tint="-0.24994659260841701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Continuous"/>
    </xf>
    <xf numFmtId="0" fontId="28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2" fillId="0" borderId="1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9" fillId="2" borderId="0" xfId="0" applyFont="1" applyFill="1" applyAlignment="1">
      <alignment horizontal="centerContinuous" vertical="center"/>
    </xf>
    <xf numFmtId="0" fontId="30" fillId="2" borderId="0" xfId="0" applyFont="1" applyFill="1" applyAlignment="1">
      <alignment horizontal="centerContinuous" vertical="center"/>
    </xf>
    <xf numFmtId="0" fontId="31" fillId="2" borderId="0" xfId="0" applyFont="1" applyFill="1" applyAlignment="1">
      <alignment horizontal="centerContinuous" vertical="center"/>
    </xf>
    <xf numFmtId="0" fontId="8" fillId="0" borderId="0" xfId="0" applyFont="1" applyAlignment="1">
      <alignment horizontal="center"/>
    </xf>
    <xf numFmtId="0" fontId="32" fillId="2" borderId="0" xfId="0" applyFont="1" applyFill="1" applyAlignment="1">
      <alignment horizontal="centerContinuous" vertical="center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35" fillId="3" borderId="0" xfId="0" applyFont="1" applyFill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37" fillId="2" borderId="0" xfId="0" applyFont="1" applyFill="1" applyAlignment="1" applyProtection="1">
      <alignment horizontal="centerContinuous" vertical="center"/>
      <protection locked="0"/>
    </xf>
    <xf numFmtId="0" fontId="37" fillId="0" borderId="0" xfId="0" applyFont="1" applyAlignment="1" applyProtection="1">
      <alignment horizontal="centerContinuous" vertical="center"/>
      <protection locked="0"/>
    </xf>
    <xf numFmtId="0" fontId="38" fillId="3" borderId="0" xfId="0" applyFont="1" applyFill="1" applyAlignment="1" applyProtection="1">
      <alignment horizontal="centerContinuous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39" fillId="3" borderId="0" xfId="0" applyFont="1" applyFill="1" applyAlignment="1" applyProtection="1">
      <alignment horizontal="center" vertical="center"/>
      <protection locked="0"/>
    </xf>
    <xf numFmtId="2" fontId="35" fillId="3" borderId="0" xfId="0" applyNumberFormat="1" applyFont="1" applyFill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35" fillId="0" borderId="0" xfId="0" applyFont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35" fillId="3" borderId="0" xfId="0" applyFont="1" applyFill="1" applyProtection="1">
      <protection locked="0"/>
    </xf>
    <xf numFmtId="2" fontId="0" fillId="0" borderId="0" xfId="1" applyNumberFormat="1" applyFont="1" applyAlignment="1" applyProtection="1">
      <alignment horizontal="center"/>
      <protection locked="0"/>
    </xf>
    <xf numFmtId="9" fontId="0" fillId="0" borderId="0" xfId="1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center" vertical="center"/>
      <protection locked="0"/>
    </xf>
    <xf numFmtId="165" fontId="3" fillId="3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Continuous" wrapText="1"/>
      <protection locked="0"/>
    </xf>
    <xf numFmtId="0" fontId="9" fillId="0" borderId="0" xfId="0" applyFont="1" applyAlignment="1" applyProtection="1">
      <alignment horizontal="centerContinuous" wrapText="1"/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4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42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41" fillId="0" borderId="5" xfId="0" applyFont="1" applyBorder="1" applyAlignment="1" applyProtection="1">
      <alignment horizontal="center"/>
      <protection hidden="1"/>
    </xf>
    <xf numFmtId="0" fontId="41" fillId="0" borderId="6" xfId="0" applyFont="1" applyBorder="1" applyAlignment="1" applyProtection="1">
      <alignment horizontal="center"/>
      <protection hidden="1"/>
    </xf>
    <xf numFmtId="0" fontId="42" fillId="0" borderId="6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43" fillId="0" borderId="0" xfId="0" applyFont="1" applyAlignment="1" applyProtection="1">
      <alignment horizontal="center"/>
      <protection hidden="1"/>
    </xf>
    <xf numFmtId="0" fontId="35" fillId="0" borderId="0" xfId="0" applyFont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42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4" fillId="0" borderId="10" xfId="0" applyFont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3" borderId="10" xfId="0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23" fillId="0" borderId="0" xfId="0" applyFont="1" applyAlignment="1" applyProtection="1">
      <alignment horizontal="right" vertical="center"/>
      <protection hidden="1"/>
    </xf>
    <xf numFmtId="0" fontId="42" fillId="0" borderId="0" xfId="0" applyFont="1" applyAlignment="1" applyProtection="1">
      <alignment horizontal="right"/>
      <protection hidden="1"/>
    </xf>
    <xf numFmtId="0" fontId="26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3" borderId="10" xfId="0" applyFont="1" applyFill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7" fillId="0" borderId="5" xfId="0" applyFont="1" applyBorder="1" applyAlignment="1" applyProtection="1">
      <alignment horizontal="right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12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2" fillId="0" borderId="23" xfId="0" applyFont="1" applyBorder="1" applyAlignment="1" applyProtection="1">
      <alignment horizontal="center" vertical="center"/>
      <protection hidden="1"/>
    </xf>
    <xf numFmtId="0" fontId="23" fillId="0" borderId="24" xfId="0" applyFont="1" applyBorder="1" applyAlignment="1" applyProtection="1">
      <alignment horizontal="center" vertical="center"/>
      <protection hidden="1"/>
    </xf>
    <xf numFmtId="0" fontId="41" fillId="0" borderId="11" xfId="0" applyFont="1" applyBorder="1" applyAlignment="1" applyProtection="1">
      <alignment horizontal="center" vertical="center"/>
      <protection hidden="1"/>
    </xf>
    <xf numFmtId="0" fontId="41" fillId="0" borderId="22" xfId="0" applyFont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44" fillId="0" borderId="21" xfId="0" applyFont="1" applyBorder="1" applyAlignment="1" applyProtection="1">
      <alignment horizontal="center" vertical="center"/>
      <protection hidden="1"/>
    </xf>
    <xf numFmtId="0" fontId="23" fillId="0" borderId="25" xfId="0" applyFont="1" applyBorder="1" applyAlignment="1" applyProtection="1">
      <alignment horizontal="center" vertical="center"/>
      <protection hidden="1"/>
    </xf>
    <xf numFmtId="0" fontId="42" fillId="0" borderId="0" xfId="0" quotePrefix="1" applyFont="1" applyAlignment="1" applyProtection="1">
      <alignment horizontal="left" vertical="center"/>
      <protection hidden="1"/>
    </xf>
    <xf numFmtId="0" fontId="23" fillId="0" borderId="0" xfId="0" applyFont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right" vertical="center" textRotation="90"/>
      <protection hidden="1"/>
    </xf>
    <xf numFmtId="0" fontId="3" fillId="0" borderId="0" xfId="0" applyFont="1" applyAlignment="1" applyProtection="1">
      <alignment horizontal="left" vertical="center"/>
      <protection locked="0"/>
    </xf>
  </cellXfs>
  <cellStyles count="2">
    <cellStyle name="Normal" xfId="0" builtinId="0"/>
    <cellStyle name="Porcentaje" xfId="1" builtinId="5"/>
  </cellStyles>
  <dxfs count="4">
    <dxf>
      <font>
        <b/>
        <i val="0"/>
        <color rgb="FFFF0000"/>
      </font>
    </dxf>
    <dxf>
      <font>
        <b/>
        <i val="0"/>
        <color theme="6" tint="-0.24994659260841701"/>
      </font>
    </dxf>
    <dxf>
      <font>
        <b/>
        <i val="0"/>
        <color rgb="FFFF0000"/>
      </font>
    </dxf>
    <dxf>
      <font>
        <color theme="6" tint="-0.2499465926084170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COVARIANZA!$C$3:$C$15</c:f>
              <c:numCache>
                <c:formatCode>General</c:formatCode>
                <c:ptCount val="13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  <c:pt idx="12">
                  <c:v>48</c:v>
                </c:pt>
              </c:numCache>
            </c:numRef>
          </c:xVal>
          <c:yVal>
            <c:numRef>
              <c:f>COVARIANZA!$D$3:$D$15</c:f>
              <c:numCache>
                <c:formatCode>General</c:formatCode>
                <c:ptCount val="13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7</c:v>
                </c:pt>
                <c:pt idx="4">
                  <c:v>4</c:v>
                </c:pt>
                <c:pt idx="5">
                  <c:v>5</c:v>
                </c:pt>
                <c:pt idx="6">
                  <c:v>8</c:v>
                </c:pt>
                <c:pt idx="7">
                  <c:v>6</c:v>
                </c:pt>
                <c:pt idx="8">
                  <c:v>4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  <c:pt idx="12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9-4085-8A8D-A65F72B26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154944"/>
        <c:axId val="223157248"/>
      </c:scatterChart>
      <c:valAx>
        <c:axId val="223154944"/>
        <c:scaling>
          <c:orientation val="minMax"/>
          <c:max val="9"/>
          <c:min val="-1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3157248"/>
        <c:crosses val="autoZero"/>
        <c:crossBetween val="midCat"/>
        <c:majorUnit val="1"/>
      </c:valAx>
      <c:valAx>
        <c:axId val="223157248"/>
        <c:scaling>
          <c:orientation val="minMax"/>
          <c:max val="10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223154944"/>
        <c:crosses val="autoZero"/>
        <c:crossBetween val="midCat"/>
        <c:majorUnit val="1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Nube de puntos</a:t>
            </a:r>
            <a:r>
              <a:rPr lang="es-ES" baseline="0"/>
              <a:t> y</a:t>
            </a:r>
          </a:p>
          <a:p>
            <a:pPr>
              <a:defRPr/>
            </a:pPr>
            <a:r>
              <a:rPr lang="es-ES" baseline="0"/>
              <a:t>recta de regresión</a:t>
            </a:r>
          </a:p>
          <a:p>
            <a:pPr>
              <a:defRPr/>
            </a:pPr>
            <a:endParaRPr lang="es-ES" b="0"/>
          </a:p>
        </c:rich>
      </c:tx>
      <c:layout>
        <c:manualLayout>
          <c:xMode val="edge"/>
          <c:yMode val="edge"/>
          <c:x val="0.37743277665513048"/>
          <c:y val="2.5511655025291229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>
              <a:noFill/>
            </a:ln>
            <a:effectLst>
              <a:outerShdw blurRad="203200" dist="38100" sx="92000" sy="92000" algn="ctr" rotWithShape="0">
                <a:prstClr val="black">
                  <a:lumMod val="95000"/>
                  <a:lumOff val="5000"/>
                  <a:alpha val="45000"/>
                </a:prstClr>
              </a:outerShdw>
            </a:effectLst>
          </c:spPr>
          <c:marker>
            <c:symbol val="circle"/>
            <c:size val="7"/>
            <c:spPr>
              <a:effectLst>
                <a:outerShdw blurRad="203200" dist="38100" sx="92000" sy="92000" algn="ctr" rotWithShape="0">
                  <a:prstClr val="black">
                    <a:lumMod val="95000"/>
                    <a:lumOff val="5000"/>
                    <a:alpha val="45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marker>
          <c:trendline>
            <c:spPr>
              <a:ln w="28575" cap="rnd" cmpd="sng">
                <a:solidFill>
                  <a:schemeClr val="tx1"/>
                </a:solidFill>
                <a:prstDash val="solid"/>
                <a:round/>
              </a:ln>
            </c:spPr>
            <c:trendlineType val="linear"/>
            <c:dispRSqr val="0"/>
            <c:dispEq val="0"/>
          </c:trendline>
          <c:xVal>
            <c:numRef>
              <c:f>'COEFICIENTE DE CORRELACIÓN'!$T$11:$T$225</c:f>
              <c:numCache>
                <c:formatCode>General</c:formatCode>
                <c:ptCount val="215"/>
                <c:pt idx="0">
                  <c:v>-2.0776028447490313</c:v>
                </c:pt>
                <c:pt idx="1">
                  <c:v>-2.0791541842523706</c:v>
                </c:pt>
                <c:pt idx="2">
                  <c:v>1.3384414834530634</c:v>
                </c:pt>
                <c:pt idx="3">
                  <c:v>1.2896588873106072</c:v>
                </c:pt>
                <c:pt idx="4">
                  <c:v>0.29897618487490418</c:v>
                </c:pt>
                <c:pt idx="5">
                  <c:v>0.38419606717985544</c:v>
                </c:pt>
                <c:pt idx="6">
                  <c:v>-1.1789199440346367E-2</c:v>
                </c:pt>
                <c:pt idx="7">
                  <c:v>0.27273595382298332</c:v>
                </c:pt>
                <c:pt idx="8">
                  <c:v>-0.80969675728439716</c:v>
                </c:pt>
                <c:pt idx="9">
                  <c:v>-1.0656470947003398</c:v>
                </c:pt>
                <c:pt idx="10">
                  <c:v>-0.73904936575860924</c:v>
                </c:pt>
                <c:pt idx="11">
                  <c:v>0.23311125851053816</c:v>
                </c:pt>
                <c:pt idx="12">
                  <c:v>0.78198849809133741</c:v>
                </c:pt>
                <c:pt idx="13">
                  <c:v>0.27164040949072821</c:v>
                </c:pt>
                <c:pt idx="14">
                  <c:v>1.705021509381464</c:v>
                </c:pt>
                <c:pt idx="15">
                  <c:v>0.29700997037241206</c:v>
                </c:pt>
                <c:pt idx="16">
                  <c:v>0.45882539079144613</c:v>
                </c:pt>
                <c:pt idx="17">
                  <c:v>0.18051292353995063</c:v>
                </c:pt>
                <c:pt idx="18">
                  <c:v>5.2636594999164524E-3</c:v>
                </c:pt>
                <c:pt idx="19">
                  <c:v>-0.96590243599607506</c:v>
                </c:pt>
                <c:pt idx="20">
                  <c:v>0.88341573510171401</c:v>
                </c:pt>
                <c:pt idx="21">
                  <c:v>-0.85239775783302085</c:v>
                </c:pt>
                <c:pt idx="22">
                  <c:v>0.92322331561200865</c:v>
                </c:pt>
                <c:pt idx="23">
                  <c:v>0.2752585746834868</c:v>
                </c:pt>
                <c:pt idx="24">
                  <c:v>0.40026152469036524</c:v>
                </c:pt>
                <c:pt idx="25">
                  <c:v>5.3585695382349322E-2</c:v>
                </c:pt>
                <c:pt idx="26">
                  <c:v>-0.25401181379641524</c:v>
                </c:pt>
                <c:pt idx="27">
                  <c:v>0.15479986683508073</c:v>
                </c:pt>
                <c:pt idx="28">
                  <c:v>0.31255191817711159</c:v>
                </c:pt>
                <c:pt idx="29">
                  <c:v>0.17867741648632401</c:v>
                </c:pt>
                <c:pt idx="30">
                  <c:v>1.9254469547739538E-2</c:v>
                </c:pt>
                <c:pt idx="31">
                  <c:v>0.69677664218046509</c:v>
                </c:pt>
                <c:pt idx="32">
                  <c:v>-1.2096661517382867E-2</c:v>
                </c:pt>
                <c:pt idx="33">
                  <c:v>-0.53633966004824174</c:v>
                </c:pt>
                <c:pt idx="34">
                  <c:v>-1.5041602181480602</c:v>
                </c:pt>
                <c:pt idx="35">
                  <c:v>-1.1705507603677701</c:v>
                </c:pt>
                <c:pt idx="36">
                  <c:v>0.38609325044713405</c:v>
                </c:pt>
                <c:pt idx="37">
                  <c:v>-6.3282978051471706E-2</c:v>
                </c:pt>
                <c:pt idx="38">
                  <c:v>-1.0599083714871558</c:v>
                </c:pt>
                <c:pt idx="39">
                  <c:v>1.3277686971264262</c:v>
                </c:pt>
                <c:pt idx="40">
                  <c:v>-2.3008935486027529</c:v>
                </c:pt>
                <c:pt idx="41">
                  <c:v>-1.2408904681619255</c:v>
                </c:pt>
                <c:pt idx="42">
                  <c:v>0.28609977680391774</c:v>
                </c:pt>
                <c:pt idx="43">
                  <c:v>0.96004252987413041</c:v>
                </c:pt>
                <c:pt idx="44">
                  <c:v>1.0368168637412785</c:v>
                </c:pt>
                <c:pt idx="45">
                  <c:v>-2.1541185829992351</c:v>
                </c:pt>
                <c:pt idx="46">
                  <c:v>-1.1007819717888139</c:v>
                </c:pt>
                <c:pt idx="47">
                  <c:v>-0.64600733984222347</c:v>
                </c:pt>
                <c:pt idx="48">
                  <c:v>-0.16387406964330559</c:v>
                </c:pt>
                <c:pt idx="49">
                  <c:v>0.23819028935016473</c:v>
                </c:pt>
                <c:pt idx="50">
                  <c:v>-0.10986064062154277</c:v>
                </c:pt>
                <c:pt idx="51">
                  <c:v>-0.36228060725630318</c:v>
                </c:pt>
                <c:pt idx="52">
                  <c:v>1.1455134601200374</c:v>
                </c:pt>
                <c:pt idx="53">
                  <c:v>1.6520302592158447</c:v>
                </c:pt>
                <c:pt idx="54">
                  <c:v>0.97710537901282035</c:v>
                </c:pt>
                <c:pt idx="55">
                  <c:v>0.55616252120880372</c:v>
                </c:pt>
                <c:pt idx="56">
                  <c:v>-1.3898885992245353</c:v>
                </c:pt>
                <c:pt idx="57">
                  <c:v>-0.80904227122921535</c:v>
                </c:pt>
                <c:pt idx="58">
                  <c:v>0.42083437129975576</c:v>
                </c:pt>
                <c:pt idx="59">
                  <c:v>-0.30188112115402133</c:v>
                </c:pt>
                <c:pt idx="60">
                  <c:v>0.56847469821147656</c:v>
                </c:pt>
                <c:pt idx="61">
                  <c:v>7.7864314237061888E-2</c:v>
                </c:pt>
                <c:pt idx="62">
                  <c:v>1.1724656575839174</c:v>
                </c:pt>
                <c:pt idx="63">
                  <c:v>-0.98647282641928502</c:v>
                </c:pt>
                <c:pt idx="64">
                  <c:v>1.4106823030029294</c:v>
                </c:pt>
                <c:pt idx="65">
                  <c:v>0.42284617284212078</c:v>
                </c:pt>
                <c:pt idx="66">
                  <c:v>-1.033017673728112</c:v>
                </c:pt>
                <c:pt idx="67">
                  <c:v>1.0364265694417387</c:v>
                </c:pt>
                <c:pt idx="68">
                  <c:v>-1.3331993298934535</c:v>
                </c:pt>
                <c:pt idx="69">
                  <c:v>0.99735766865083364</c:v>
                </c:pt>
                <c:pt idx="70">
                  <c:v>-1.6203876125754388</c:v>
                </c:pt>
                <c:pt idx="71">
                  <c:v>-0.27794998350523781</c:v>
                </c:pt>
                <c:pt idx="72">
                  <c:v>0.48474520467859039</c:v>
                </c:pt>
                <c:pt idx="73">
                  <c:v>1.835279270328261</c:v>
                </c:pt>
                <c:pt idx="74">
                  <c:v>-1.2144789053543379</c:v>
                </c:pt>
                <c:pt idx="75">
                  <c:v>0.69757442868850705</c:v>
                </c:pt>
                <c:pt idx="76">
                  <c:v>0.77361838064510735</c:v>
                </c:pt>
                <c:pt idx="77">
                  <c:v>0.73892964601727007</c:v>
                </c:pt>
                <c:pt idx="78">
                  <c:v>0.11662795171100143</c:v>
                </c:pt>
                <c:pt idx="79">
                  <c:v>-1.1601589714973208</c:v>
                </c:pt>
                <c:pt idx="80">
                  <c:v>1.905445119551048</c:v>
                </c:pt>
                <c:pt idx="81">
                  <c:v>-0.58684425555758213</c:v>
                </c:pt>
                <c:pt idx="82">
                  <c:v>1.3170629705303272</c:v>
                </c:pt>
                <c:pt idx="83">
                  <c:v>2.6813423566316427E-2</c:v>
                </c:pt>
                <c:pt idx="84">
                  <c:v>0.11293825883619563</c:v>
                </c:pt>
                <c:pt idx="85">
                  <c:v>0.50580253027784594</c:v>
                </c:pt>
                <c:pt idx="86">
                  <c:v>-0.96975629583431289</c:v>
                </c:pt>
                <c:pt idx="87">
                  <c:v>-0.27256802744524022</c:v>
                </c:pt>
                <c:pt idx="88">
                  <c:v>-1.359584338785667</c:v>
                </c:pt>
                <c:pt idx="89">
                  <c:v>-1.8170610243431264</c:v>
                </c:pt>
                <c:pt idx="90">
                  <c:v>-0.8386458712601641</c:v>
                </c:pt>
                <c:pt idx="91">
                  <c:v>-0.70420184262148533</c:v>
                </c:pt>
                <c:pt idx="92">
                  <c:v>-0.66124943991406426</c:v>
                </c:pt>
                <c:pt idx="93">
                  <c:v>-0.24586897590978068</c:v>
                </c:pt>
                <c:pt idx="94">
                  <c:v>1.59645949891312</c:v>
                </c:pt>
                <c:pt idx="95">
                  <c:v>0.19501184221034862</c:v>
                </c:pt>
                <c:pt idx="96">
                  <c:v>0.14526437926129354</c:v>
                </c:pt>
                <c:pt idx="97">
                  <c:v>-0.6123358998164512</c:v>
                </c:pt>
                <c:pt idx="98">
                  <c:v>1.2091246387603811</c:v>
                </c:pt>
                <c:pt idx="99">
                  <c:v>0.68072869080529586</c:v>
                </c:pt>
                <c:pt idx="100">
                  <c:v>-0.23965501569629793</c:v>
                </c:pt>
                <c:pt idx="101">
                  <c:v>-1.0127305750341176</c:v>
                </c:pt>
                <c:pt idx="102">
                  <c:v>1.313771748984011E-2</c:v>
                </c:pt>
                <c:pt idx="103">
                  <c:v>9.7015698389364968E-2</c:v>
                </c:pt>
                <c:pt idx="104">
                  <c:v>-1.6980042397783577</c:v>
                </c:pt>
                <c:pt idx="105">
                  <c:v>0.11633107448059257</c:v>
                </c:pt>
                <c:pt idx="106">
                  <c:v>-1.9200662021995565</c:v>
                </c:pt>
                <c:pt idx="107">
                  <c:v>-0.83493186696798771</c:v>
                </c:pt>
                <c:pt idx="108">
                  <c:v>2.6947729903639726</c:v>
                </c:pt>
                <c:pt idx="109">
                  <c:v>1.5203916686554662</c:v>
                </c:pt>
                <c:pt idx="110">
                  <c:v>0.35022105042411766</c:v>
                </c:pt>
                <c:pt idx="111">
                  <c:v>-0.98041318197537675</c:v>
                </c:pt>
                <c:pt idx="112">
                  <c:v>-2.265063494000028</c:v>
                </c:pt>
                <c:pt idx="113">
                  <c:v>-0.22356874589708442</c:v>
                </c:pt>
                <c:pt idx="114">
                  <c:v>1.2354419478192007</c:v>
                </c:pt>
                <c:pt idx="115">
                  <c:v>0.38245368798831991</c:v>
                </c:pt>
                <c:pt idx="116">
                  <c:v>2.2616257824975374</c:v>
                </c:pt>
                <c:pt idx="117">
                  <c:v>-0.39576660597973912</c:v>
                </c:pt>
                <c:pt idx="118">
                  <c:v>-0.44070201768317552</c:v>
                </c:pt>
                <c:pt idx="119">
                  <c:v>1.1777446801855835</c:v>
                </c:pt>
                <c:pt idx="120">
                  <c:v>-0.13489485847978455</c:v>
                </c:pt>
                <c:pt idx="121">
                  <c:v>2.0770967548134873</c:v>
                </c:pt>
                <c:pt idx="122">
                  <c:v>-0.5438928581966298</c:v>
                </c:pt>
                <c:pt idx="123">
                  <c:v>-1.518497060704326</c:v>
                </c:pt>
                <c:pt idx="124">
                  <c:v>0.33181803400437981</c:v>
                </c:pt>
                <c:pt idx="125">
                  <c:v>-1.0443492337713303</c:v>
                </c:pt>
                <c:pt idx="126">
                  <c:v>-1.3073912206348979</c:v>
                </c:pt>
                <c:pt idx="127">
                  <c:v>-0.51486860445917237</c:v>
                </c:pt>
                <c:pt idx="128">
                  <c:v>-0.82712879797878669</c:v>
                </c:pt>
                <c:pt idx="129">
                  <c:v>-0.37845121039985752</c:v>
                </c:pt>
                <c:pt idx="130">
                  <c:v>6.4021975546581567E-2</c:v>
                </c:pt>
                <c:pt idx="131">
                  <c:v>-1.6305489990106226E-2</c:v>
                </c:pt>
                <c:pt idx="132">
                  <c:v>-0.74994021361437913</c:v>
                </c:pt>
                <c:pt idx="133">
                  <c:v>-7.6535264721188379E-2</c:v>
                </c:pt>
                <c:pt idx="134">
                  <c:v>0.39041638968579717</c:v>
                </c:pt>
                <c:pt idx="135">
                  <c:v>0.57101064267597645</c:v>
                </c:pt>
                <c:pt idx="136">
                  <c:v>0.27114514057074479</c:v>
                </c:pt>
                <c:pt idx="137">
                  <c:v>-0.67759282018906086</c:v>
                </c:pt>
                <c:pt idx="138">
                  <c:v>-0.27673703253906101</c:v>
                </c:pt>
                <c:pt idx="139">
                  <c:v>0.86752672122020003</c:v>
                </c:pt>
                <c:pt idx="140">
                  <c:v>4.2086980064467566E-2</c:v>
                </c:pt>
                <c:pt idx="141">
                  <c:v>-0.69571498151743238</c:v>
                </c:pt>
                <c:pt idx="142">
                  <c:v>-1.0427404827318538</c:v>
                </c:pt>
                <c:pt idx="143">
                  <c:v>0.37332479616575298</c:v>
                </c:pt>
                <c:pt idx="144">
                  <c:v>0.77011828646295344</c:v>
                </c:pt>
                <c:pt idx="145">
                  <c:v>3.0575714705879935E-2</c:v>
                </c:pt>
                <c:pt idx="146">
                  <c:v>0.58872090860147441</c:v>
                </c:pt>
                <c:pt idx="147">
                  <c:v>-0.70825309793098801</c:v>
                </c:pt>
                <c:pt idx="148">
                  <c:v>-2.0330377929359411</c:v>
                </c:pt>
                <c:pt idx="149">
                  <c:v>-0.39982047242888663</c:v>
                </c:pt>
                <c:pt idx="150">
                  <c:v>-2.4810644289098374</c:v>
                </c:pt>
                <c:pt idx="151">
                  <c:v>7.2593687826287886E-3</c:v>
                </c:pt>
                <c:pt idx="152">
                  <c:v>-1.3982244375158195</c:v>
                </c:pt>
                <c:pt idx="153">
                  <c:v>1.2830464827508208</c:v>
                </c:pt>
                <c:pt idx="154">
                  <c:v>-1.2048171607194034</c:v>
                </c:pt>
                <c:pt idx="155">
                  <c:v>0.44390503156330319</c:v>
                </c:pt>
                <c:pt idx="156">
                  <c:v>-2.0662637393297407</c:v>
                </c:pt>
                <c:pt idx="157">
                  <c:v>-0.87701962758915464</c:v>
                </c:pt>
                <c:pt idx="158">
                  <c:v>0.46472012341133306</c:v>
                </c:pt>
                <c:pt idx="159">
                  <c:v>1.2067646779520484</c:v>
                </c:pt>
                <c:pt idx="160">
                  <c:v>-1.2786254958131118</c:v>
                </c:pt>
                <c:pt idx="161">
                  <c:v>-0.38908259051214944</c:v>
                </c:pt>
                <c:pt idx="162">
                  <c:v>1.6379816809428385</c:v>
                </c:pt>
                <c:pt idx="163">
                  <c:v>2.1035820808807042</c:v>
                </c:pt>
                <c:pt idx="164">
                  <c:v>0.9651126931243359</c:v>
                </c:pt>
                <c:pt idx="165">
                  <c:v>-1.9851521404549839</c:v>
                </c:pt>
                <c:pt idx="166">
                  <c:v>-1.0022662977690104</c:v>
                </c:pt>
                <c:pt idx="167">
                  <c:v>0.33718272890973999</c:v>
                </c:pt>
                <c:pt idx="168">
                  <c:v>0.14698021913614834</c:v>
                </c:pt>
                <c:pt idx="169">
                  <c:v>-0.54347489118227621</c:v>
                </c:pt>
                <c:pt idx="170">
                  <c:v>0.41437318584305793</c:v>
                </c:pt>
                <c:pt idx="171">
                  <c:v>-0.78255811377672657</c:v>
                </c:pt>
                <c:pt idx="172">
                  <c:v>1.0845574575362704</c:v>
                </c:pt>
                <c:pt idx="173">
                  <c:v>-1.7484163159608626</c:v>
                </c:pt>
                <c:pt idx="174">
                  <c:v>1.5747628769594129</c:v>
                </c:pt>
                <c:pt idx="175">
                  <c:v>1.0965480733827957</c:v>
                </c:pt>
                <c:pt idx="176">
                  <c:v>-0.61422729497136297</c:v>
                </c:pt>
                <c:pt idx="177">
                  <c:v>-0.33797931699351591</c:v>
                </c:pt>
                <c:pt idx="178">
                  <c:v>0.83010734137119035</c:v>
                </c:pt>
                <c:pt idx="179">
                  <c:v>-0.34537780184609057</c:v>
                </c:pt>
                <c:pt idx="180">
                  <c:v>1.4303652355719669</c:v>
                </c:pt>
                <c:pt idx="181">
                  <c:v>-1.0672650807459552</c:v>
                </c:pt>
                <c:pt idx="182">
                  <c:v>0.81439684763521702</c:v>
                </c:pt>
                <c:pt idx="183">
                  <c:v>-0.49944889013849147</c:v>
                </c:pt>
                <c:pt idx="184">
                  <c:v>-0.4210047262672697</c:v>
                </c:pt>
                <c:pt idx="185">
                  <c:v>-0.56777559327660754</c:v>
                </c:pt>
                <c:pt idx="186">
                  <c:v>-2.1473370131645249</c:v>
                </c:pt>
                <c:pt idx="187">
                  <c:v>-0.17791276024761549</c:v>
                </c:pt>
                <c:pt idx="188">
                  <c:v>1.568820126196524</c:v>
                </c:pt>
                <c:pt idx="189">
                  <c:v>0.87158689994260663</c:v>
                </c:pt>
                <c:pt idx="190">
                  <c:v>8.5454655499526772E-2</c:v>
                </c:pt>
                <c:pt idx="191">
                  <c:v>-0.14017745905426393</c:v>
                </c:pt>
                <c:pt idx="192">
                  <c:v>0.94710395040646578</c:v>
                </c:pt>
                <c:pt idx="193">
                  <c:v>6.5373686078783244E-2</c:v>
                </c:pt>
                <c:pt idx="194">
                  <c:v>-0.22168154838137272</c:v>
                </c:pt>
                <c:pt idx="195">
                  <c:v>0.64903761699192097</c:v>
                </c:pt>
                <c:pt idx="196">
                  <c:v>-2.5172910364848962</c:v>
                </c:pt>
                <c:pt idx="197">
                  <c:v>5.8985933104258634E-2</c:v>
                </c:pt>
                <c:pt idx="198">
                  <c:v>0.30698243816014648</c:v>
                </c:pt>
                <c:pt idx="199">
                  <c:v>1.224379420699202</c:v>
                </c:pt>
                <c:pt idx="200">
                  <c:v>0.74053724807286536</c:v>
                </c:pt>
                <c:pt idx="201">
                  <c:v>-1.2699437685651285</c:v>
                </c:pt>
                <c:pt idx="202">
                  <c:v>0.56239370608502037</c:v>
                </c:pt>
                <c:pt idx="203">
                  <c:v>1.2076800848281994</c:v>
                </c:pt>
                <c:pt idx="204">
                  <c:v>-1.7446634774907182</c:v>
                </c:pt>
                <c:pt idx="205">
                  <c:v>-1.8362570308746418</c:v>
                </c:pt>
                <c:pt idx="206">
                  <c:v>-0.6427805609156596</c:v>
                </c:pt>
                <c:pt idx="207">
                  <c:v>0.85134820553563717</c:v>
                </c:pt>
                <c:pt idx="208">
                  <c:v>-1.1317849773197159</c:v>
                </c:pt>
                <c:pt idx="209">
                  <c:v>-1.0234667810880311</c:v>
                </c:pt>
                <c:pt idx="210">
                  <c:v>-1.1740575215691949</c:v>
                </c:pt>
                <c:pt idx="211">
                  <c:v>0.66467360140149401</c:v>
                </c:pt>
                <c:pt idx="212">
                  <c:v>0.41605861179891535</c:v>
                </c:pt>
                <c:pt idx="213">
                  <c:v>-0.77428628730216942</c:v>
                </c:pt>
                <c:pt idx="214">
                  <c:v>-0.39093482573892502</c:v>
                </c:pt>
              </c:numCache>
            </c:numRef>
          </c:xVal>
          <c:yVal>
            <c:numRef>
              <c:f>'COEFICIENTE DE CORRELACIÓN'!$U$11:$U$225</c:f>
              <c:numCache>
                <c:formatCode>General</c:formatCode>
                <c:ptCount val="215"/>
                <c:pt idx="0">
                  <c:v>1.6350465015280509</c:v>
                </c:pt>
                <c:pt idx="1">
                  <c:v>1.6051883392158057</c:v>
                </c:pt>
                <c:pt idx="2">
                  <c:v>-0.66924336500683212</c:v>
                </c:pt>
                <c:pt idx="3">
                  <c:v>-0.27710698286127244</c:v>
                </c:pt>
                <c:pt idx="4">
                  <c:v>-0.55152744427386435</c:v>
                </c:pt>
                <c:pt idx="5">
                  <c:v>-0.34459215146174776</c:v>
                </c:pt>
                <c:pt idx="6">
                  <c:v>1.31289595954557</c:v>
                </c:pt>
                <c:pt idx="7">
                  <c:v>0.43735759777685346</c:v>
                </c:pt>
                <c:pt idx="8">
                  <c:v>2.3011410844997449</c:v>
                </c:pt>
                <c:pt idx="9">
                  <c:v>1.7331405872188963</c:v>
                </c:pt>
                <c:pt idx="10">
                  <c:v>-0.31200678699022766</c:v>
                </c:pt>
                <c:pt idx="11">
                  <c:v>8.3219821789321552E-2</c:v>
                </c:pt>
                <c:pt idx="12">
                  <c:v>-0.53793814849268828</c:v>
                </c:pt>
                <c:pt idx="13">
                  <c:v>0.77143818870653746</c:v>
                </c:pt>
                <c:pt idx="14">
                  <c:v>-1.6414524251704794</c:v>
                </c:pt>
                <c:pt idx="15">
                  <c:v>2.6859691205653208E-2</c:v>
                </c:pt>
                <c:pt idx="16">
                  <c:v>-0.28279476595213238</c:v>
                </c:pt>
                <c:pt idx="17">
                  <c:v>0.27147662956763718</c:v>
                </c:pt>
                <c:pt idx="18">
                  <c:v>0.1081048492050995</c:v>
                </c:pt>
                <c:pt idx="19">
                  <c:v>0.77331642173055004</c:v>
                </c:pt>
                <c:pt idx="20">
                  <c:v>-0.91286599918000233</c:v>
                </c:pt>
                <c:pt idx="21">
                  <c:v>0.77816117865596413</c:v>
                </c:pt>
                <c:pt idx="22">
                  <c:v>-1.452004452508372</c:v>
                </c:pt>
                <c:pt idx="23">
                  <c:v>-0.62423703411487874</c:v>
                </c:pt>
                <c:pt idx="24">
                  <c:v>0.7602528665667988</c:v>
                </c:pt>
                <c:pt idx="25">
                  <c:v>0.10011008464488683</c:v>
                </c:pt>
                <c:pt idx="26">
                  <c:v>0.75021068119984013</c:v>
                </c:pt>
                <c:pt idx="27">
                  <c:v>-0.67005820482996514</c:v>
                </c:pt>
                <c:pt idx="28">
                  <c:v>-0.88334963799369604</c:v>
                </c:pt>
                <c:pt idx="29">
                  <c:v>0.2052434174180425</c:v>
                </c:pt>
                <c:pt idx="30">
                  <c:v>0.27402184376266214</c:v>
                </c:pt>
                <c:pt idx="31">
                  <c:v>-0.52454495845006532</c:v>
                </c:pt>
                <c:pt idx="32">
                  <c:v>-0.54835736250945222</c:v>
                </c:pt>
                <c:pt idx="33">
                  <c:v>0.62578095768265274</c:v>
                </c:pt>
                <c:pt idx="34">
                  <c:v>0.79940622833071773</c:v>
                </c:pt>
                <c:pt idx="35">
                  <c:v>1.2500237764511768</c:v>
                </c:pt>
                <c:pt idx="36">
                  <c:v>-1.9919863933536286E-3</c:v>
                </c:pt>
                <c:pt idx="37">
                  <c:v>0.65395617339663581</c:v>
                </c:pt>
                <c:pt idx="38">
                  <c:v>0.71372508472608187</c:v>
                </c:pt>
                <c:pt idx="39">
                  <c:v>-1.7895286550418725</c:v>
                </c:pt>
                <c:pt idx="40">
                  <c:v>1.8531880808547379</c:v>
                </c:pt>
                <c:pt idx="41">
                  <c:v>1.0313707392677549</c:v>
                </c:pt>
                <c:pt idx="42">
                  <c:v>-0.44446012747660862</c:v>
                </c:pt>
                <c:pt idx="43">
                  <c:v>0.10973282798239425</c:v>
                </c:pt>
                <c:pt idx="44">
                  <c:v>-0.95095313493446088</c:v>
                </c:pt>
                <c:pt idx="45">
                  <c:v>1.4775351839864994</c:v>
                </c:pt>
                <c:pt idx="46">
                  <c:v>1.0898380682393869</c:v>
                </c:pt>
                <c:pt idx="47">
                  <c:v>-3.9044206393437086E-3</c:v>
                </c:pt>
                <c:pt idx="48">
                  <c:v>0.18922475005857842</c:v>
                </c:pt>
                <c:pt idx="49">
                  <c:v>-0.33860699171575637</c:v>
                </c:pt>
                <c:pt idx="50">
                  <c:v>-7.6707754370231362E-2</c:v>
                </c:pt>
                <c:pt idx="51">
                  <c:v>-0.23600269242120248</c:v>
                </c:pt>
                <c:pt idx="52">
                  <c:v>-0.83580886747285188</c:v>
                </c:pt>
                <c:pt idx="53">
                  <c:v>-0.9833873186233848</c:v>
                </c:pt>
                <c:pt idx="54">
                  <c:v>-1.2790052072094489</c:v>
                </c:pt>
                <c:pt idx="55">
                  <c:v>0.70298336231524705</c:v>
                </c:pt>
                <c:pt idx="56">
                  <c:v>1.7383654342870918</c:v>
                </c:pt>
                <c:pt idx="57">
                  <c:v>0.83948927353876335</c:v>
                </c:pt>
                <c:pt idx="58">
                  <c:v>0.76754553525640756</c:v>
                </c:pt>
                <c:pt idx="59">
                  <c:v>-0.45226765354397069</c:v>
                </c:pt>
                <c:pt idx="60">
                  <c:v>-0.81074676775026422</c:v>
                </c:pt>
                <c:pt idx="61">
                  <c:v>-8.0436704503892537E-2</c:v>
                </c:pt>
                <c:pt idx="62">
                  <c:v>-0.80501453413837709</c:v>
                </c:pt>
                <c:pt idx="63">
                  <c:v>-0.51641228910286041</c:v>
                </c:pt>
                <c:pt idx="64">
                  <c:v>-1.0416161487024189</c:v>
                </c:pt>
                <c:pt idx="65">
                  <c:v>-1.3427115364606346</c:v>
                </c:pt>
                <c:pt idx="66">
                  <c:v>-0.30849951893537564</c:v>
                </c:pt>
                <c:pt idx="67">
                  <c:v>-0.55896979827047899</c:v>
                </c:pt>
                <c:pt idx="68">
                  <c:v>1.5953639383854354</c:v>
                </c:pt>
                <c:pt idx="69">
                  <c:v>-1.3483106594073506</c:v>
                </c:pt>
                <c:pt idx="70">
                  <c:v>2.1573501203356504</c:v>
                </c:pt>
                <c:pt idx="71">
                  <c:v>-0.14524611134319235</c:v>
                </c:pt>
                <c:pt idx="72">
                  <c:v>-0.5517461231843015</c:v>
                </c:pt>
                <c:pt idx="73">
                  <c:v>-1.7193484107598698</c:v>
                </c:pt>
                <c:pt idx="74">
                  <c:v>1.4049381227047122</c:v>
                </c:pt>
                <c:pt idx="75">
                  <c:v>-0.681973627414725</c:v>
                </c:pt>
                <c:pt idx="76">
                  <c:v>-0.77413712013940461</c:v>
                </c:pt>
                <c:pt idx="77">
                  <c:v>-1.3028263587207389</c:v>
                </c:pt>
                <c:pt idx="78">
                  <c:v>-0.12992818051409352</c:v>
                </c:pt>
                <c:pt idx="79">
                  <c:v>-0.19933614076674289</c:v>
                </c:pt>
                <c:pt idx="80">
                  <c:v>-1.4537230956313949</c:v>
                </c:pt>
                <c:pt idx="81">
                  <c:v>-0.88379189211849296</c:v>
                </c:pt>
                <c:pt idx="82">
                  <c:v>-1.7366929789323411</c:v>
                </c:pt>
                <c:pt idx="83">
                  <c:v>4.4935176242409808E-3</c:v>
                </c:pt>
                <c:pt idx="84">
                  <c:v>1.5577332550399132</c:v>
                </c:pt>
                <c:pt idx="85">
                  <c:v>-0.15602275607495691</c:v>
                </c:pt>
                <c:pt idx="86">
                  <c:v>0.50910376482009467</c:v>
                </c:pt>
                <c:pt idx="87">
                  <c:v>0.1794432567903472</c:v>
                </c:pt>
                <c:pt idx="88">
                  <c:v>0.55442237543350281</c:v>
                </c:pt>
                <c:pt idx="89">
                  <c:v>1.6823273534852887</c:v>
                </c:pt>
                <c:pt idx="90">
                  <c:v>0.94352140520039551</c:v>
                </c:pt>
                <c:pt idx="91">
                  <c:v>1.4718997639483589E-2</c:v>
                </c:pt>
                <c:pt idx="92">
                  <c:v>-0.3265938513488762</c:v>
                </c:pt>
                <c:pt idx="93">
                  <c:v>0.94196922375742098</c:v>
                </c:pt>
                <c:pt idx="94">
                  <c:v>-1.678916292466212</c:v>
                </c:pt>
                <c:pt idx="95">
                  <c:v>-0.63266326903983927</c:v>
                </c:pt>
                <c:pt idx="96">
                  <c:v>0.69397245774963845</c:v>
                </c:pt>
                <c:pt idx="97">
                  <c:v>-1.4274707329934446</c:v>
                </c:pt>
                <c:pt idx="98">
                  <c:v>-1.3353825640629602</c:v>
                </c:pt>
                <c:pt idx="99">
                  <c:v>-0.37377371382918334</c:v>
                </c:pt>
                <c:pt idx="100">
                  <c:v>-0.57554725838097753</c:v>
                </c:pt>
                <c:pt idx="101">
                  <c:v>0.19787642459356103</c:v>
                </c:pt>
                <c:pt idx="102">
                  <c:v>0.76584195532346988</c:v>
                </c:pt>
                <c:pt idx="103">
                  <c:v>-0.6493550117946878</c:v>
                </c:pt>
                <c:pt idx="104">
                  <c:v>1.1890578933122551</c:v>
                </c:pt>
                <c:pt idx="105">
                  <c:v>0.3516315199633771</c:v>
                </c:pt>
                <c:pt idx="106">
                  <c:v>1.7733257794293176</c:v>
                </c:pt>
                <c:pt idx="107">
                  <c:v>1.3071686740982034</c:v>
                </c:pt>
                <c:pt idx="108">
                  <c:v>-2.1225899681472975</c:v>
                </c:pt>
                <c:pt idx="109">
                  <c:v>-0.81491526458523822</c:v>
                </c:pt>
                <c:pt idx="110">
                  <c:v>-0.67541866386418414</c:v>
                </c:pt>
                <c:pt idx="111">
                  <c:v>1.3666804603482698</c:v>
                </c:pt>
                <c:pt idx="112">
                  <c:v>2.10522162134966</c:v>
                </c:pt>
                <c:pt idx="113">
                  <c:v>-1.766146109006364E-2</c:v>
                </c:pt>
                <c:pt idx="114">
                  <c:v>-0.41999074744868214</c:v>
                </c:pt>
                <c:pt idx="115">
                  <c:v>-0.33788701902958573</c:v>
                </c:pt>
                <c:pt idx="116">
                  <c:v>-2.0247151131257399</c:v>
                </c:pt>
                <c:pt idx="117">
                  <c:v>0.19114459807677622</c:v>
                </c:pt>
                <c:pt idx="118">
                  <c:v>0.69128776681023008</c:v>
                </c:pt>
                <c:pt idx="119">
                  <c:v>-0.98771149684550408</c:v>
                </c:pt>
                <c:pt idx="120">
                  <c:v>0.42811003058303781</c:v>
                </c:pt>
                <c:pt idx="121">
                  <c:v>-1.8536737373873484</c:v>
                </c:pt>
                <c:pt idx="122">
                  <c:v>0.6027531071058182</c:v>
                </c:pt>
                <c:pt idx="123">
                  <c:v>0.68894177824761782</c:v>
                </c:pt>
                <c:pt idx="124">
                  <c:v>-1.171425186223735</c:v>
                </c:pt>
                <c:pt idx="125">
                  <c:v>1.3764265616304527</c:v>
                </c:pt>
                <c:pt idx="126">
                  <c:v>0.61213741428439561</c:v>
                </c:pt>
                <c:pt idx="127">
                  <c:v>0.76533506096013437</c:v>
                </c:pt>
                <c:pt idx="128">
                  <c:v>9.2504091946254974E-2</c:v>
                </c:pt>
                <c:pt idx="129">
                  <c:v>0.22475580237619863</c:v>
                </c:pt>
                <c:pt idx="130">
                  <c:v>-0.76826428978881556</c:v>
                </c:pt>
                <c:pt idx="131">
                  <c:v>-0.46262197943445232</c:v>
                </c:pt>
                <c:pt idx="132">
                  <c:v>0.50966250868331775</c:v>
                </c:pt>
                <c:pt idx="133">
                  <c:v>0.40975294261279144</c:v>
                </c:pt>
                <c:pt idx="134">
                  <c:v>0.55778618251387313</c:v>
                </c:pt>
                <c:pt idx="135">
                  <c:v>-0.17096179250463001</c:v>
                </c:pt>
                <c:pt idx="136">
                  <c:v>-0.55712844689168561</c:v>
                </c:pt>
                <c:pt idx="137">
                  <c:v>0.20858900166225885</c:v>
                </c:pt>
                <c:pt idx="138">
                  <c:v>0.98205474874901488</c:v>
                </c:pt>
                <c:pt idx="139">
                  <c:v>-0.23261544195307388</c:v>
                </c:pt>
                <c:pt idx="140">
                  <c:v>-0.94225824474662911</c:v>
                </c:pt>
                <c:pt idx="141">
                  <c:v>0.46854432960997389</c:v>
                </c:pt>
                <c:pt idx="142">
                  <c:v>0.78972452594294051</c:v>
                </c:pt>
                <c:pt idx="143">
                  <c:v>-1.3578232873086016</c:v>
                </c:pt>
                <c:pt idx="144">
                  <c:v>-1.2600881919319344</c:v>
                </c:pt>
                <c:pt idx="145">
                  <c:v>-0.28136253930172961</c:v>
                </c:pt>
                <c:pt idx="146">
                  <c:v>-0.74151122573515393</c:v>
                </c:pt>
                <c:pt idx="147">
                  <c:v>0.99865187347252582</c:v>
                </c:pt>
                <c:pt idx="148">
                  <c:v>2.764990287740277</c:v>
                </c:pt>
                <c:pt idx="149">
                  <c:v>0.6806044537643039</c:v>
                </c:pt>
                <c:pt idx="150">
                  <c:v>1.3582925920854863</c:v>
                </c:pt>
                <c:pt idx="151">
                  <c:v>-0.94023715384592899</c:v>
                </c:pt>
                <c:pt idx="152">
                  <c:v>0.66388379432325428</c:v>
                </c:pt>
                <c:pt idx="153">
                  <c:v>-0.56253884981253055</c:v>
                </c:pt>
                <c:pt idx="154">
                  <c:v>1.6342422102361696</c:v>
                </c:pt>
                <c:pt idx="155">
                  <c:v>-0.73552164233014805</c:v>
                </c:pt>
                <c:pt idx="156">
                  <c:v>0.98854846289129694</c:v>
                </c:pt>
                <c:pt idx="157">
                  <c:v>-0.69993853555300423</c:v>
                </c:pt>
                <c:pt idx="158">
                  <c:v>0.47362849287440134</c:v>
                </c:pt>
                <c:pt idx="159">
                  <c:v>-1.6576503506627112</c:v>
                </c:pt>
                <c:pt idx="160">
                  <c:v>1.0320895892960493</c:v>
                </c:pt>
                <c:pt idx="161">
                  <c:v>2.2062672195789084</c:v>
                </c:pt>
                <c:pt idx="162">
                  <c:v>-0.74734118953836748</c:v>
                </c:pt>
                <c:pt idx="163">
                  <c:v>-1.6066383559843471</c:v>
                </c:pt>
                <c:pt idx="164">
                  <c:v>0.25460589681191292</c:v>
                </c:pt>
                <c:pt idx="165">
                  <c:v>1.2087520210151743</c:v>
                </c:pt>
                <c:pt idx="166">
                  <c:v>0.24263247624513962</c:v>
                </c:pt>
                <c:pt idx="167">
                  <c:v>-0.15249043333335011</c:v>
                </c:pt>
                <c:pt idx="168">
                  <c:v>0.40171812096991727</c:v>
                </c:pt>
                <c:pt idx="169">
                  <c:v>0.55338690465634</c:v>
                </c:pt>
                <c:pt idx="170">
                  <c:v>-0.21011217954772232</c:v>
                </c:pt>
                <c:pt idx="171">
                  <c:v>0.39618730105094574</c:v>
                </c:pt>
                <c:pt idx="172">
                  <c:v>-1.3459820569254228</c:v>
                </c:pt>
                <c:pt idx="173">
                  <c:v>1.7314793836248346</c:v>
                </c:pt>
                <c:pt idx="174">
                  <c:v>-1.4985573411557414</c:v>
                </c:pt>
                <c:pt idx="175">
                  <c:v>-1.7236208813887233</c:v>
                </c:pt>
                <c:pt idx="176">
                  <c:v>1.1804126825900658</c:v>
                </c:pt>
                <c:pt idx="177">
                  <c:v>0.79509330205643181</c:v>
                </c:pt>
                <c:pt idx="178">
                  <c:v>-6.5851366515733312E-2</c:v>
                </c:pt>
                <c:pt idx="179">
                  <c:v>-0.20122307666260847</c:v>
                </c:pt>
                <c:pt idx="180">
                  <c:v>0.43420033854782414</c:v>
                </c:pt>
                <c:pt idx="181">
                  <c:v>1.8463105202538339</c:v>
                </c:pt>
                <c:pt idx="182">
                  <c:v>-0.87375855690999904</c:v>
                </c:pt>
                <c:pt idx="183">
                  <c:v>1.2270428103242321</c:v>
                </c:pt>
                <c:pt idx="184">
                  <c:v>1.0907144617794902</c:v>
                </c:pt>
                <c:pt idx="185">
                  <c:v>0.10390523323922179</c:v>
                </c:pt>
                <c:pt idx="186">
                  <c:v>2.4959220537633722</c:v>
                </c:pt>
                <c:pt idx="187">
                  <c:v>-4.161657526532947E-2</c:v>
                </c:pt>
                <c:pt idx="188">
                  <c:v>-0.36305487338494158</c:v>
                </c:pt>
                <c:pt idx="189">
                  <c:v>-0.73707825572297436</c:v>
                </c:pt>
                <c:pt idx="190">
                  <c:v>-0.17679929182940218</c:v>
                </c:pt>
                <c:pt idx="191">
                  <c:v>0.56046974666139926</c:v>
                </c:pt>
                <c:pt idx="192">
                  <c:v>-0.70815095924209503</c:v>
                </c:pt>
                <c:pt idx="193">
                  <c:v>0.82128369443674765</c:v>
                </c:pt>
                <c:pt idx="194">
                  <c:v>1.7879347328888291</c:v>
                </c:pt>
                <c:pt idx="195">
                  <c:v>-0.84043417005349919</c:v>
                </c:pt>
                <c:pt idx="196">
                  <c:v>1.8497521344573074</c:v>
                </c:pt>
                <c:pt idx="197">
                  <c:v>-7.6626754102873201E-2</c:v>
                </c:pt>
                <c:pt idx="198">
                  <c:v>0.19660154886370498</c:v>
                </c:pt>
                <c:pt idx="199">
                  <c:v>-0.26561789153201487</c:v>
                </c:pt>
                <c:pt idx="200">
                  <c:v>-0.25307715656294488</c:v>
                </c:pt>
                <c:pt idx="201">
                  <c:v>0.89895594937549972</c:v>
                </c:pt>
                <c:pt idx="202">
                  <c:v>-1.1668270078347693</c:v>
                </c:pt>
                <c:pt idx="203">
                  <c:v>-1.0018006170616092</c:v>
                </c:pt>
                <c:pt idx="204">
                  <c:v>2.1832675729819462</c:v>
                </c:pt>
                <c:pt idx="205">
                  <c:v>1.5108858249837667</c:v>
                </c:pt>
                <c:pt idx="206">
                  <c:v>0.93632218903772602</c:v>
                </c:pt>
                <c:pt idx="207">
                  <c:v>-1.660895792996846</c:v>
                </c:pt>
                <c:pt idx="208">
                  <c:v>1.2339771935008184</c:v>
                </c:pt>
                <c:pt idx="209">
                  <c:v>1.1826272525740402</c:v>
                </c:pt>
                <c:pt idx="210">
                  <c:v>1.8420942278184218</c:v>
                </c:pt>
                <c:pt idx="211">
                  <c:v>-0.52292455879482991</c:v>
                </c:pt>
                <c:pt idx="212">
                  <c:v>-0.52081781087248125</c:v>
                </c:pt>
                <c:pt idx="213">
                  <c:v>1.5380661900109238</c:v>
                </c:pt>
                <c:pt idx="214">
                  <c:v>-0.22339293895472789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E7-4CCE-B0AA-076DC8A31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7961856"/>
        <c:axId val="249012608"/>
      </c:scatterChart>
      <c:valAx>
        <c:axId val="247961856"/>
        <c:scaling>
          <c:orientation val="minMax"/>
          <c:max val="3"/>
          <c:min val="-3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.00" sourceLinked="0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49012608"/>
        <c:crosses val="autoZero"/>
        <c:crossBetween val="midCat"/>
      </c:valAx>
      <c:valAx>
        <c:axId val="249012608"/>
        <c:scaling>
          <c:orientation val="minMax"/>
          <c:max val="3"/>
          <c:min val="-3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.00" sourceLinked="0"/>
        <c:majorTickMark val="out"/>
        <c:minorTickMark val="none"/>
        <c:tickLblPos val="low"/>
        <c:crossAx val="247961856"/>
        <c:crosses val="autoZero"/>
        <c:crossBetween val="midCat"/>
      </c:valAx>
      <c:spPr>
        <a:ln w="0"/>
      </c:spPr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R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Spin" dx="16" fmlaLink="$R$2" max="1" page="10" val="0"/>
</file>

<file path=xl/ctrlProps/ctrlProp7.xml><?xml version="1.0" encoding="utf-8"?>
<formControlPr xmlns="http://schemas.microsoft.com/office/spreadsheetml/2009/9/main" objectType="Spin" dx="16" fmlaLink="$Q$1" max="3" page="10" val="0"/>
</file>

<file path=xl/ctrlProps/ctrlProp8.xml><?xml version="1.0" encoding="utf-8"?>
<formControlPr xmlns="http://schemas.microsoft.com/office/spreadsheetml/2009/9/main" objectType="Spin" dx="16" fmlaLink="$B$10" inc="5" max="200" page="10" val="2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209550</xdr:colOff>
          <xdr:row>2</xdr:row>
          <xdr:rowOff>19050</xdr:rowOff>
        </xdr:from>
        <xdr:to>
          <xdr:col>16</xdr:col>
          <xdr:colOff>152400</xdr:colOff>
          <xdr:row>7</xdr:row>
          <xdr:rowOff>114300</xdr:rowOff>
        </xdr:to>
        <xdr:sp macro="" textlink="">
          <xdr:nvSpPr>
            <xdr:cNvPr id="3073" name="Group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47625</xdr:colOff>
          <xdr:row>3</xdr:row>
          <xdr:rowOff>28575</xdr:rowOff>
        </xdr:from>
        <xdr:to>
          <xdr:col>14</xdr:col>
          <xdr:colOff>723900</xdr:colOff>
          <xdr:row>3</xdr:row>
          <xdr:rowOff>238125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Frecuencias absolutas conjuntas y marginales.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47625</xdr:colOff>
          <xdr:row>4</xdr:row>
          <xdr:rowOff>38100</xdr:rowOff>
        </xdr:from>
        <xdr:to>
          <xdr:col>14</xdr:col>
          <xdr:colOff>723900</xdr:colOff>
          <xdr:row>4</xdr:row>
          <xdr:rowOff>247650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Frecuencias relativas conjuntas y marginales.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47625</xdr:colOff>
          <xdr:row>5</xdr:row>
          <xdr:rowOff>28575</xdr:rowOff>
        </xdr:from>
        <xdr:to>
          <xdr:col>15</xdr:col>
          <xdr:colOff>695325</xdr:colOff>
          <xdr:row>5</xdr:row>
          <xdr:rowOff>247650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Frecuencias relativas condicionadas, por columnas, y marginales de X.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47625</xdr:colOff>
          <xdr:row>6</xdr:row>
          <xdr:rowOff>19050</xdr:rowOff>
        </xdr:from>
        <xdr:to>
          <xdr:col>15</xdr:col>
          <xdr:colOff>485775</xdr:colOff>
          <xdr:row>6</xdr:row>
          <xdr:rowOff>247650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Frecuencias relativas condicionadas, por filas, y marginales de Y.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352425</xdr:colOff>
          <xdr:row>6</xdr:row>
          <xdr:rowOff>152400</xdr:rowOff>
        </xdr:from>
        <xdr:to>
          <xdr:col>3</xdr:col>
          <xdr:colOff>704850</xdr:colOff>
          <xdr:row>8</xdr:row>
          <xdr:rowOff>104775</xdr:rowOff>
        </xdr:to>
        <xdr:sp macro="" textlink="">
          <xdr:nvSpPr>
            <xdr:cNvPr id="3081" name="Spinner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4</xdr:row>
      <xdr:rowOff>47625</xdr:rowOff>
    </xdr:from>
    <xdr:to>
      <xdr:col>14</xdr:col>
      <xdr:colOff>704850</xdr:colOff>
      <xdr:row>35</xdr:row>
      <xdr:rowOff>47625</xdr:rowOff>
    </xdr:to>
    <xdr:graphicFrame macro="">
      <xdr:nvGraphicFramePr>
        <xdr:cNvPr id="4143" name="1 Gráfico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395287</xdr:colOff>
      <xdr:row>4</xdr:row>
      <xdr:rowOff>57150</xdr:rowOff>
    </xdr:from>
    <xdr:to>
      <xdr:col>11</xdr:col>
      <xdr:colOff>395287</xdr:colOff>
      <xdr:row>35</xdr:row>
      <xdr:rowOff>57152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7443787" y="1095375"/>
          <a:ext cx="0" cy="5534027"/>
        </a:xfrm>
        <a:prstGeom prst="line">
          <a:avLst/>
        </a:prstGeom>
        <a:ln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114300</xdr:colOff>
      <xdr:row>1</xdr:row>
      <xdr:rowOff>28575</xdr:rowOff>
    </xdr:from>
    <xdr:ext cx="390525" cy="3114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2 CuadroTexto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 txBox="1"/>
          </xdr:nvSpPr>
          <xdr:spPr>
            <a:xfrm>
              <a:off x="1095375" y="304800"/>
              <a:ext cx="39052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/>
                          </a:rPr>
                          <m:t>𝑥</m:t>
                        </m:r>
                      </m:e>
                      <m:sub>
                        <m:r>
                          <a:rPr lang="es-ES" sz="1400" b="0" i="1">
                            <a:latin typeface="Cambria Math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s-ES" sz="1400"/>
            </a:p>
          </xdr:txBody>
        </xdr:sp>
      </mc:Choice>
      <mc:Fallback xmlns="">
        <xdr:sp macro="" textlink="">
          <xdr:nvSpPr>
            <xdr:cNvPr id="3" name="2 CuadroTexto"/>
            <xdr:cNvSpPr txBox="1"/>
          </xdr:nvSpPr>
          <xdr:spPr>
            <a:xfrm xmlns:a="http://schemas.openxmlformats.org/drawingml/2006/main">
              <a:off x="1095375" y="304800"/>
              <a:ext cx="390525" cy="311496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pPr/>
              <a:r>
                <a:rPr lang="es-ES" sz="1400" b="0" i="0">
                  <a:latin typeface="Cambria Math"/>
                </a:rPr>
                <a:t>𝑥_𝑖</a:t>
              </a:r>
              <a:endParaRPr lang="es-ES" sz="1400"/>
            </a:p>
          </xdr:txBody>
        </xdr:sp>
      </mc:Fallback>
    </mc:AlternateContent>
    <xdr:clientData/>
  </xdr:oneCellAnchor>
  <xdr:oneCellAnchor>
    <xdr:from>
      <xdr:col>3</xdr:col>
      <xdr:colOff>123825</xdr:colOff>
      <xdr:row>1</xdr:row>
      <xdr:rowOff>28575</xdr:rowOff>
    </xdr:from>
    <xdr:ext cx="390525" cy="3114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6 CuadroText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 txBox="1"/>
          </xdr:nvSpPr>
          <xdr:spPr>
            <a:xfrm>
              <a:off x="1695450" y="304800"/>
              <a:ext cx="39052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/>
                          </a:rPr>
                          <m:t>𝑦</m:t>
                        </m:r>
                      </m:e>
                      <m:sub>
                        <m:r>
                          <a:rPr lang="es-ES" sz="1400" b="0" i="1">
                            <a:latin typeface="Cambria Math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s-ES" sz="1400"/>
            </a:p>
          </xdr:txBody>
        </xdr:sp>
      </mc:Choice>
      <mc:Fallback xmlns="">
        <xdr:sp macro="" textlink="">
          <xdr:nvSpPr>
            <xdr:cNvPr id="7" name="6 CuadroTexto"/>
            <xdr:cNvSpPr txBox="1"/>
          </xdr:nvSpPr>
          <xdr:spPr>
            <a:xfrm xmlns:a="http://schemas.openxmlformats.org/drawingml/2006/main">
              <a:off x="1695450" y="304800"/>
              <a:ext cx="390525" cy="311496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pPr/>
              <a:r>
                <a:rPr lang="es-ES" sz="1400" b="0" i="0">
                  <a:latin typeface="Cambria Math"/>
                </a:rPr>
                <a:t>𝑦_𝑖</a:t>
              </a:r>
              <a:endParaRPr lang="es-ES" sz="1400"/>
            </a:p>
          </xdr:txBody>
        </xdr:sp>
      </mc:Fallback>
    </mc:AlternateContent>
    <xdr:clientData/>
  </xdr:oneCellAnchor>
  <xdr:oneCellAnchor>
    <xdr:from>
      <xdr:col>4</xdr:col>
      <xdr:colOff>47625</xdr:colOff>
      <xdr:row>1</xdr:row>
      <xdr:rowOff>28575</xdr:rowOff>
    </xdr:from>
    <xdr:ext cx="504825" cy="3114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7 CuadroTex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 txBox="1"/>
          </xdr:nvSpPr>
          <xdr:spPr>
            <a:xfrm>
              <a:off x="1990725" y="190500"/>
              <a:ext cx="50482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s-ES" sz="1400" b="0" i="1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es-ES" sz="1400" b="0" i="1">
                          <a:latin typeface="Cambria Math"/>
                        </a:rPr>
                        <m:t>𝑖</m:t>
                      </m:r>
                    </m:sub>
                  </m:sSub>
                </m:oMath>
              </a14:m>
              <a:r>
                <a:rPr lang="es-ES" sz="1400"/>
                <a:t>-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s-ES" sz="1400" b="0" i="1">
                          <a:latin typeface="Cambria Math"/>
                        </a:rPr>
                        <m:t>𝑥</m:t>
                      </m:r>
                    </m:e>
                  </m:acc>
                </m:oMath>
              </a14:m>
              <a:endParaRPr lang="es-ES" sz="1400"/>
            </a:p>
          </xdr:txBody>
        </xdr:sp>
      </mc:Choice>
      <mc:Fallback xmlns="">
        <xdr:sp macro="" textlink="">
          <xdr:nvSpPr>
            <xdr:cNvPr id="8" name="7 CuadroTexto"/>
            <xdr:cNvSpPr txBox="1"/>
          </xdr:nvSpPr>
          <xdr:spPr>
            <a:xfrm xmlns:a="http://schemas.openxmlformats.org/drawingml/2006/main">
              <a:off x="1990725" y="190500"/>
              <a:ext cx="504825" cy="311496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r>
                <a:rPr lang="es-ES" sz="1400" b="0" i="0">
                  <a:latin typeface="Cambria Math"/>
                </a:rPr>
                <a:t>𝑥_𝑖</a:t>
              </a:r>
              <a:r>
                <a:rPr lang="es-ES" sz="1400"/>
                <a:t>-</a:t>
              </a:r>
              <a:r>
                <a:rPr lang="es-ES" sz="1400" b="0" i="0">
                  <a:latin typeface="Cambria Math"/>
                </a:rPr>
                <a:t>𝑥 ̅</a:t>
              </a:r>
              <a:endParaRPr lang="es-ES" sz="1400"/>
            </a:p>
          </xdr:txBody>
        </xdr:sp>
      </mc:Fallback>
    </mc:AlternateContent>
    <xdr:clientData/>
  </xdr:oneCellAnchor>
  <xdr:oneCellAnchor>
    <xdr:from>
      <xdr:col>5</xdr:col>
      <xdr:colOff>47625</xdr:colOff>
      <xdr:row>1</xdr:row>
      <xdr:rowOff>28575</xdr:rowOff>
    </xdr:from>
    <xdr:ext cx="504825" cy="3114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8 CuadroTexto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 txBox="1"/>
          </xdr:nvSpPr>
          <xdr:spPr>
            <a:xfrm>
              <a:off x="2571750" y="190500"/>
              <a:ext cx="50482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s-ES" sz="1400" b="0" i="1">
                          <a:latin typeface="Cambria Math"/>
                        </a:rPr>
                        <m:t>𝑦</m:t>
                      </m:r>
                    </m:e>
                    <m:sub>
                      <m:r>
                        <a:rPr lang="es-ES" sz="1400" b="0" i="1">
                          <a:latin typeface="Cambria Math"/>
                        </a:rPr>
                        <m:t>𝑖</m:t>
                      </m:r>
                    </m:sub>
                  </m:sSub>
                </m:oMath>
              </a14:m>
              <a:r>
                <a:rPr lang="es-ES" sz="1400"/>
                <a:t>-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s-ES" sz="1400" b="0" i="1">
                          <a:latin typeface="Cambria Math"/>
                        </a:rPr>
                        <m:t>𝑦</m:t>
                      </m:r>
                    </m:e>
                  </m:acc>
                </m:oMath>
              </a14:m>
              <a:endParaRPr lang="es-ES" sz="1400"/>
            </a:p>
          </xdr:txBody>
        </xdr:sp>
      </mc:Choice>
      <mc:Fallback xmlns="">
        <xdr:sp macro="" textlink="">
          <xdr:nvSpPr>
            <xdr:cNvPr id="9" name="8 CuadroTexto"/>
            <xdr:cNvSpPr txBox="1"/>
          </xdr:nvSpPr>
          <xdr:spPr>
            <a:xfrm xmlns:a="http://schemas.openxmlformats.org/drawingml/2006/main">
              <a:off x="2571750" y="190500"/>
              <a:ext cx="504825" cy="311496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r>
                <a:rPr lang="es-ES" sz="1400" b="0" i="0">
                  <a:latin typeface="Cambria Math"/>
                </a:rPr>
                <a:t>𝑦_𝑖</a:t>
              </a:r>
              <a:r>
                <a:rPr lang="es-ES" sz="1400"/>
                <a:t>-</a:t>
              </a:r>
              <a:r>
                <a:rPr lang="es-ES" sz="1400" b="0" i="0">
                  <a:latin typeface="Cambria Math"/>
                </a:rPr>
                <a:t>𝑦 ̅</a:t>
              </a:r>
              <a:endParaRPr lang="es-ES" sz="1400"/>
            </a:p>
          </xdr:txBody>
        </xdr:sp>
      </mc:Fallback>
    </mc:AlternateContent>
    <xdr:clientData/>
  </xdr:oneCellAnchor>
  <xdr:oneCellAnchor>
    <xdr:from>
      <xdr:col>6</xdr:col>
      <xdr:colOff>1</xdr:colOff>
      <xdr:row>1</xdr:row>
      <xdr:rowOff>28575</xdr:rowOff>
    </xdr:from>
    <xdr:ext cx="1152524" cy="31149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9 CuadroTexto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 txBox="1"/>
          </xdr:nvSpPr>
          <xdr:spPr>
            <a:xfrm>
              <a:off x="3105151" y="190500"/>
              <a:ext cx="1152524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sSub>
                    <m:sSubPr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s-ES" sz="1400" b="0" i="1">
                          <a:latin typeface="Cambria Math"/>
                        </a:rPr>
                        <m:t>(</m:t>
                      </m:r>
                      <m:r>
                        <a:rPr lang="es-ES" sz="1400" b="0" i="1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es-ES" sz="1400" b="0" i="1">
                          <a:latin typeface="Cambria Math"/>
                        </a:rPr>
                        <m:t>𝑖</m:t>
                      </m:r>
                    </m:sub>
                  </m:sSub>
                </m:oMath>
              </a14:m>
              <a:r>
                <a:rPr lang="es-ES" sz="1400"/>
                <a:t>-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ES" sz="14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s-ES" sz="1400" b="0" i="1">
                          <a:latin typeface="Cambria Math"/>
                        </a:rPr>
                        <m:t>𝑥</m:t>
                      </m:r>
                    </m:e>
                  </m:acc>
                </m:oMath>
              </a14:m>
              <a:r>
                <a:rPr lang="es-ES" sz="1400"/>
                <a:t>)</a:t>
              </a:r>
              <a14:m>
                <m:oMath xmlns:m="http://schemas.openxmlformats.org/officeDocument/2006/math">
                  <m:sSub>
                    <m:sSubPr>
                      <m:ctrlPr>
                        <a:rPr lang="es-ES" sz="14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Cambria Math" panose="02040503050406030204" pitchFamily="18" charset="0"/>
                          <a:cs typeface="+mn-cs"/>
                        </a:rPr>
                      </m:ctrlPr>
                    </m:sSubPr>
                    <m:e>
                      <m:r>
                        <a:rPr lang="es-ES" sz="1400" b="0" i="1">
                          <a:solidFill>
                            <a:schemeClr val="tx1"/>
                          </a:solidFill>
                          <a:effectLst/>
                          <a:latin typeface="Cambria Math"/>
                          <a:ea typeface="Cambria Math" panose="02040503050406030204" pitchFamily="18" charset="0"/>
                          <a:cs typeface="+mn-cs"/>
                        </a:rPr>
                        <m:t>(</m:t>
                      </m:r>
                      <m:r>
                        <a:rPr lang="es-ES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Cambria Math" panose="02040503050406030204" pitchFamily="18" charset="0"/>
                          <a:cs typeface="+mn-cs"/>
                        </a:rPr>
                        <m:t>𝑦</m:t>
                      </m:r>
                    </m:e>
                    <m:sub>
                      <m:r>
                        <a:rPr lang="es-ES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Cambria Math" panose="02040503050406030204" pitchFamily="18" charset="0"/>
                          <a:cs typeface="+mn-cs"/>
                        </a:rPr>
                        <m:t>𝑖</m:t>
                      </m:r>
                    </m:sub>
                  </m:sSub>
                </m:oMath>
              </a14:m>
              <a:r>
                <a:rPr lang="es-ES" sz="14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-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ES" sz="14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Cambria Math" panose="02040503050406030204" pitchFamily="18" charset="0"/>
                          <a:cs typeface="+mn-cs"/>
                        </a:rPr>
                      </m:ctrlPr>
                    </m:accPr>
                    <m:e>
                      <m:r>
                        <a:rPr lang="es-ES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Cambria Math" panose="02040503050406030204" pitchFamily="18" charset="0"/>
                          <a:cs typeface="+mn-cs"/>
                        </a:rPr>
                        <m:t>𝑦</m:t>
                      </m:r>
                    </m:e>
                  </m:acc>
                </m:oMath>
              </a14:m>
              <a:r>
                <a:rPr lang="es-ES" sz="140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</a:p>
          </xdr:txBody>
        </xdr:sp>
      </mc:Choice>
      <mc:Fallback xmlns="">
        <xdr:sp macro="" textlink="">
          <xdr:nvSpPr>
            <xdr:cNvPr id="10" name="9 CuadroTexto"/>
            <xdr:cNvSpPr txBox="1"/>
          </xdr:nvSpPr>
          <xdr:spPr>
            <a:xfrm xmlns:a="http://schemas.openxmlformats.org/drawingml/2006/main">
              <a:off x="3105151" y="190500"/>
              <a:ext cx="1152524" cy="311496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r>
                <a:rPr lang="es-ES" sz="1400" i="0">
                  <a:latin typeface="Cambria Math"/>
                </a:rPr>
                <a:t>〖</a:t>
              </a:r>
              <a:r>
                <a:rPr lang="es-ES" sz="1400" b="0" i="0">
                  <a:latin typeface="Cambria Math"/>
                </a:rPr>
                <a:t>(𝑥〗_𝑖</a:t>
              </a:r>
              <a:r>
                <a:rPr lang="es-ES" sz="1400"/>
                <a:t>-</a:t>
              </a:r>
              <a:r>
                <a:rPr lang="es-ES" sz="1400" b="0" i="0">
                  <a:latin typeface="Cambria Math"/>
                </a:rPr>
                <a:t>𝑥 ̅</a:t>
              </a:r>
              <a:r>
                <a:rPr lang="es-ES" sz="1400"/>
                <a:t>)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〖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(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𝑦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𝑖</a:t>
              </a:r>
              <a:r>
                <a:rPr lang="es-ES" sz="14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-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𝑦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 ̅</a:t>
              </a:r>
              <a:r>
                <a:rPr lang="es-ES" sz="1400">
                  <a:latin typeface="Cambria Math" panose="02040503050406030204" pitchFamily="18" charset="0"/>
                  <a:ea typeface="Cambria Math" panose="02040503050406030204" pitchFamily="18" charset="0"/>
                </a:rPr>
                <a:t>)</a:t>
              </a:r>
            </a:p>
          </xdr:txBody>
        </xdr:sp>
      </mc:Fallback>
    </mc:AlternateContent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209550</xdr:colOff>
          <xdr:row>1</xdr:row>
          <xdr:rowOff>28575</xdr:rowOff>
        </xdr:from>
        <xdr:to>
          <xdr:col>8</xdr:col>
          <xdr:colOff>581025</xdr:colOff>
          <xdr:row>1</xdr:row>
          <xdr:rowOff>333375</xdr:rowOff>
        </xdr:to>
        <xdr:sp macro="" textlink="">
          <xdr:nvSpPr>
            <xdr:cNvPr id="4097" name="Spinner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9</xdr:col>
      <xdr:colOff>57150</xdr:colOff>
      <xdr:row>0</xdr:row>
      <xdr:rowOff>133352</xdr:rowOff>
    </xdr:from>
    <xdr:ext cx="2381249" cy="7143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4 CuadroTexto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 txBox="1"/>
          </xdr:nvSpPr>
          <xdr:spPr>
            <a:xfrm>
              <a:off x="5581650" y="133352"/>
              <a:ext cx="2381249" cy="7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</m:den>
                    </m:f>
                    <m:nary>
                      <m:naryPr>
                        <m:chr m:val="∑"/>
                        <m:ctrlP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𝑖</m:t>
                        </m:r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s-ES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(</m:t>
                            </m:r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s-ES" sz="14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𝑥</m:t>
                            </m:r>
                          </m:e>
                        </m:acc>
                        <m:r>
                          <m:rPr>
                            <m:nor/>
                          </m:rPr>
                          <a:rPr lang="es-ES" sz="14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)</m:t>
                        </m:r>
                        <m:sSub>
                          <m:sSubPr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(</m:t>
                            </m:r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m:rPr>
                            <m:nor/>
                          </m:rPr>
                          <a:rPr lang="es-ES" sz="14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𝑦</m:t>
                            </m:r>
                          </m:e>
                        </m:acc>
                        <m:r>
                          <m:rPr>
                            <m:nor/>
                          </m:rPr>
                          <a:rPr lang="es-ES" sz="140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)</m:t>
                        </m:r>
                        <m:r>
                          <m:rPr>
                            <m:nor/>
                          </m:rPr>
                          <a:rPr lang="es-ES" sz="14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=</m:t>
                        </m:r>
                        <m:r>
                          <m:rPr>
                            <m:nor/>
                          </m:rPr>
                          <a:rPr lang="es-ES" sz="1400"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 </m:t>
                        </m:r>
                      </m:e>
                    </m:nary>
                  </m:oMath>
                </m:oMathPara>
              </a14:m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5" name="4 CuadroTexto"/>
            <xdr:cNvSpPr txBox="1"/>
          </xdr:nvSpPr>
          <xdr:spPr>
            <a:xfrm>
              <a:off x="5581650" y="133352"/>
              <a:ext cx="2381249" cy="7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𝑆</a:t>
              </a:r>
              <a:r>
                <a:rPr lang="es-ES" sz="1400" b="0" i="0">
                  <a:latin typeface="Cambria Math"/>
                  <a:ea typeface="Cambria Math" panose="02040503050406030204" pitchFamily="18" charset="0"/>
                </a:rPr>
                <a:t>_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𝑥𝑦=1</a:t>
              </a:r>
              <a:r>
                <a:rPr lang="es-ES" sz="1400" b="0" i="0">
                  <a:latin typeface="Cambria Math"/>
                  <a:ea typeface="Cambria Math" panose="02040503050406030204" pitchFamily="18" charset="0"/>
                </a:rPr>
                <a:t>/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𝑛</a:t>
              </a:r>
              <a:r>
                <a:rPr lang="es-ES" sz="1400" b="0" i="0">
                  <a:latin typeface="Cambria Math"/>
                  <a:ea typeface="Cambria Math" panose="02040503050406030204" pitchFamily="18" charset="0"/>
                </a:rPr>
                <a:t> ∑_(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𝑖=1</a:t>
              </a:r>
              <a:r>
                <a:rPr lang="es-ES" sz="1400" b="0" i="0">
                  <a:latin typeface="Cambria Math"/>
                  <a:ea typeface="Cambria Math" panose="02040503050406030204" pitchFamily="18" charset="0"/>
                </a:rPr>
                <a:t>)^</a:t>
              </a:r>
              <a:r>
                <a:rPr lang="es-ES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𝑛</a:t>
              </a:r>
              <a:r>
                <a:rPr lang="es-ES" sz="1400" b="0" i="0">
                  <a:effectLst/>
                  <a:latin typeface="Cambria Math"/>
                  <a:ea typeface="Cambria Math" panose="02040503050406030204" pitchFamily="18" charset="0"/>
                </a:rPr>
                <a:t>▒〖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〖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(𝑥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𝑖 "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−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" 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𝑥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 ̅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"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)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" 〖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(𝑦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𝑖 "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−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" 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𝑦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/>
                  <a:ea typeface="Cambria Math" panose="02040503050406030204" pitchFamily="18" charset="0"/>
                  <a:cs typeface="+mn-cs"/>
                </a:rPr>
                <a:t> ̅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"</a:t>
              </a:r>
              <a:r>
                <a:rPr lang="es-ES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)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=</a:t>
              </a:r>
              <a:r>
                <a:rPr lang="es-ES" sz="1400" i="0">
                  <a:effectLst/>
                  <a:latin typeface="Cambria Math" panose="02040503050406030204" pitchFamily="18" charset="0"/>
                  <a:ea typeface="Cambria Math" panose="02040503050406030204" pitchFamily="18" charset="0"/>
                </a:rPr>
                <a:t> </a:t>
              </a:r>
              <a:r>
                <a:rPr lang="es-ES" sz="1400" i="0">
                  <a:effectLst/>
                  <a:latin typeface="Cambria Math"/>
                  <a:ea typeface="Cambria Math" panose="02040503050406030204" pitchFamily="18" charset="0"/>
                </a:rPr>
                <a:t>" </a:t>
              </a:r>
              <a:r>
                <a:rPr lang="es-ES" sz="1400" b="0" i="0">
                  <a:effectLst/>
                  <a:latin typeface="Cambria Math"/>
                  <a:ea typeface="Cambria Math" panose="02040503050406030204" pitchFamily="18" charset="0"/>
                </a:rPr>
                <a:t>〗</a:t>
              </a:r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8</xdr:col>
      <xdr:colOff>676274</xdr:colOff>
      <xdr:row>29</xdr:row>
      <xdr:rowOff>104776</xdr:rowOff>
    </xdr:from>
    <xdr:ext cx="457201" cy="361950"/>
    <xdr:sp macro="" textlink="">
      <xdr:nvSpPr>
        <xdr:cNvPr id="11" name="10 CuadroTexto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438774" y="5705476"/>
          <a:ext cx="457201" cy="36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ES" sz="1400" b="1">
              <a:solidFill>
                <a:schemeClr val="accent3">
                  <a:lumMod val="75000"/>
                </a:schemeClr>
              </a:solidFill>
              <a:latin typeface="+mj-lt"/>
            </a:rPr>
            <a:t>(+)</a:t>
          </a:r>
        </a:p>
      </xdr:txBody>
    </xdr:sp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0.45611</cdr:y>
    </cdr:from>
    <cdr:to>
      <cdr:x>0.99817</cdr:x>
      <cdr:y>0.45611</cdr:y>
    </cdr:to>
    <cdr:cxnSp macro="">
      <cdr:nvCxnSpPr>
        <cdr:cNvPr id="2" name="3 Conector recto">
          <a:extLst xmlns:a="http://schemas.openxmlformats.org/drawingml/2006/main">
            <a:ext uri="{FF2B5EF4-FFF2-40B4-BE49-F238E27FC236}">
              <a16:creationId xmlns:a16="http://schemas.microsoft.com/office/drawing/2014/main" id="{C50BD469-CC96-4AF6-9166-1DAD596C05CC}"/>
            </a:ext>
          </a:extLst>
        </cdr:cNvPr>
        <cdr:cNvCxnSpPr/>
      </cdr:nvCxnSpPr>
      <cdr:spPr>
        <a:xfrm xmlns:a="http://schemas.openxmlformats.org/drawingml/2006/main">
          <a:off x="0" y="2524125"/>
          <a:ext cx="5200650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0.91347</cdr:x>
      <cdr:y>0.01033</cdr:y>
    </cdr:from>
    <cdr:to>
      <cdr:x>1</cdr:x>
      <cdr:y>0.10475</cdr:y>
    </cdr:to>
    <cdr:sp macro="" textlink="">
      <cdr:nvSpPr>
        <cdr:cNvPr id="3" name="10 CuadroTexto"/>
        <cdr:cNvSpPr txBox="1"/>
      </cdr:nvSpPr>
      <cdr:spPr>
        <a:xfrm xmlns:a="http://schemas.openxmlformats.org/drawingml/2006/main">
          <a:off x="4759339" y="57150"/>
          <a:ext cx="450836" cy="52252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400" b="1">
              <a:solidFill>
                <a:schemeClr val="accent3">
                  <a:lumMod val="75000"/>
                </a:schemeClr>
              </a:solidFill>
              <a:latin typeface="+mj-lt"/>
            </a:rPr>
            <a:t>(+)</a:t>
          </a:r>
        </a:p>
      </cdr:txBody>
    </cdr:sp>
  </cdr:relSizeAnchor>
  <cdr:relSizeAnchor xmlns:cdr="http://schemas.openxmlformats.org/drawingml/2006/chartDrawing">
    <cdr:from>
      <cdr:x>0.14686</cdr:x>
      <cdr:y>0.01067</cdr:y>
    </cdr:from>
    <cdr:to>
      <cdr:x>0.23339</cdr:x>
      <cdr:y>0.10509</cdr:y>
    </cdr:to>
    <cdr:sp macro="" textlink="">
      <cdr:nvSpPr>
        <cdr:cNvPr id="4" name="10 CuadroTexto"/>
        <cdr:cNvSpPr txBox="1"/>
      </cdr:nvSpPr>
      <cdr:spPr>
        <a:xfrm xmlns:a="http://schemas.openxmlformats.org/drawingml/2006/main">
          <a:off x="765175" y="41275"/>
          <a:ext cx="450850" cy="36512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400" b="1">
              <a:solidFill>
                <a:srgbClr val="FF0000"/>
              </a:solidFill>
              <a:latin typeface="+mj-lt"/>
            </a:rPr>
            <a:t>(-)</a:t>
          </a:r>
        </a:p>
      </cdr:txBody>
    </cdr:sp>
  </cdr:relSizeAnchor>
  <cdr:relSizeAnchor xmlns:cdr="http://schemas.openxmlformats.org/drawingml/2006/chartDrawing">
    <cdr:from>
      <cdr:x>0.91286</cdr:x>
      <cdr:y>0.8374</cdr:y>
    </cdr:from>
    <cdr:to>
      <cdr:x>0.99939</cdr:x>
      <cdr:y>0.90878</cdr:y>
    </cdr:to>
    <cdr:sp macro="" textlink="">
      <cdr:nvSpPr>
        <cdr:cNvPr id="5" name="10 CuadroTexto"/>
        <cdr:cNvSpPr txBox="1"/>
      </cdr:nvSpPr>
      <cdr:spPr>
        <a:xfrm xmlns:a="http://schemas.openxmlformats.org/drawingml/2006/main">
          <a:off x="4756159" y="4634183"/>
          <a:ext cx="450836" cy="39501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400" b="1">
              <a:solidFill>
                <a:srgbClr val="FF0000"/>
              </a:solidFill>
              <a:latin typeface="+mj-lt"/>
            </a:rPr>
            <a:t>(-)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13</xdr:row>
      <xdr:rowOff>219075</xdr:rowOff>
    </xdr:from>
    <xdr:to>
      <xdr:col>4</xdr:col>
      <xdr:colOff>200025</xdr:colOff>
      <xdr:row>18</xdr:row>
      <xdr:rowOff>104775</xdr:rowOff>
    </xdr:to>
    <xdr:sp macro="" textlink="">
      <xdr:nvSpPr>
        <xdr:cNvPr id="1036" name="AutoShape 1">
          <a:extLs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SpPr>
          <a:spLocks noChangeArrowheads="1"/>
        </xdr:cNvSpPr>
      </xdr:nvSpPr>
      <xdr:spPr bwMode="auto">
        <a:xfrm flipV="1">
          <a:off x="752475" y="2867025"/>
          <a:ext cx="857250" cy="90487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28575</xdr:colOff>
      <xdr:row>22</xdr:row>
      <xdr:rowOff>76200</xdr:rowOff>
    </xdr:from>
    <xdr:to>
      <xdr:col>4</xdr:col>
      <xdr:colOff>180975</xdr:colOff>
      <xdr:row>26</xdr:row>
      <xdr:rowOff>76200</xdr:rowOff>
    </xdr:to>
    <xdr:sp macro="" textlink="">
      <xdr:nvSpPr>
        <xdr:cNvPr id="1037" name="AutoShape 1">
          <a:extLst>
            <a:ext uri="{FF2B5EF4-FFF2-40B4-BE49-F238E27FC236}">
              <a16:creationId xmlns:a16="http://schemas.microsoft.com/office/drawing/2014/main" id="{00000000-0008-0000-0200-00000D040000}"/>
            </a:ext>
          </a:extLst>
        </xdr:cNvPr>
        <xdr:cNvSpPr>
          <a:spLocks noChangeArrowheads="1"/>
        </xdr:cNvSpPr>
      </xdr:nvSpPr>
      <xdr:spPr bwMode="auto">
        <a:xfrm flipV="1">
          <a:off x="733425" y="4467225"/>
          <a:ext cx="857250" cy="847725"/>
        </a:xfrm>
        <a:custGeom>
          <a:avLst/>
          <a:gdLst>
            <a:gd name="T0" fmla="*/ 2147483647 w 21600"/>
            <a:gd name="T1" fmla="*/ 0 h 21600"/>
            <a:gd name="T2" fmla="*/ 2147483647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5898240 60000 65536"/>
            <a:gd name="T10" fmla="*/ 5898240 60000 65536"/>
            <a:gd name="T11" fmla="*/ 0 60000 65536"/>
            <a:gd name="T12" fmla="*/ 12427 w 21600"/>
            <a:gd name="T13" fmla="*/ 2912 h 21600"/>
            <a:gd name="T14" fmla="*/ 18227 w 21600"/>
            <a:gd name="T15" fmla="*/ 9246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21600" y="6079"/>
              </a:moveTo>
              <a:lnTo>
                <a:pt x="15126" y="0"/>
              </a:lnTo>
              <a:lnTo>
                <a:pt x="15126" y="2912"/>
              </a:lnTo>
              <a:lnTo>
                <a:pt x="12427" y="2912"/>
              </a:lnTo>
              <a:cubicBezTo>
                <a:pt x="5564" y="2912"/>
                <a:pt x="0" y="7052"/>
                <a:pt x="0" y="12158"/>
              </a:cubicBezTo>
              <a:lnTo>
                <a:pt x="0" y="21600"/>
              </a:lnTo>
              <a:lnTo>
                <a:pt x="6474" y="21600"/>
              </a:lnTo>
              <a:lnTo>
                <a:pt x="6474" y="12158"/>
              </a:lnTo>
              <a:cubicBezTo>
                <a:pt x="6474" y="10550"/>
                <a:pt x="9139" y="9246"/>
                <a:pt x="12427" y="9246"/>
              </a:cubicBezTo>
              <a:lnTo>
                <a:pt x="15126" y="9246"/>
              </a:lnTo>
              <a:lnTo>
                <a:pt x="15126" y="12158"/>
              </a:lnTo>
              <a:lnTo>
                <a:pt x="21600" y="6079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2</xdr:row>
      <xdr:rowOff>47625</xdr:rowOff>
    </xdr:from>
    <xdr:to>
      <xdr:col>13</xdr:col>
      <xdr:colOff>85725</xdr:colOff>
      <xdr:row>40</xdr:row>
      <xdr:rowOff>28575</xdr:rowOff>
    </xdr:to>
    <xdr:graphicFrame macro="">
      <xdr:nvGraphicFramePr>
        <xdr:cNvPr id="2061" name="1 Gráfico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95250</xdr:colOff>
          <xdr:row>1</xdr:row>
          <xdr:rowOff>38100</xdr:rowOff>
        </xdr:from>
        <xdr:to>
          <xdr:col>13</xdr:col>
          <xdr:colOff>495300</xdr:colOff>
          <xdr:row>1</xdr:row>
          <xdr:rowOff>638175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17</xdr:col>
      <xdr:colOff>154105</xdr:colOff>
      <xdr:row>1</xdr:row>
      <xdr:rowOff>40465</xdr:rowOff>
    </xdr:from>
    <xdr:ext cx="983209" cy="53860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1 CuadroTexto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9110448" y="196846"/>
              <a:ext cx="983209" cy="5386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s-ES" sz="28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2800" b="0" i="1">
                            <a:latin typeface="Cambria Math"/>
                          </a:rPr>
                          <m:t>𝑟</m:t>
                        </m:r>
                      </m:e>
                      <m:sup>
                        <m:r>
                          <a:rPr lang="es-ES" sz="2800" b="0" i="1">
                            <a:latin typeface="Cambria Math"/>
                          </a:rPr>
                          <m:t>2</m:t>
                        </m:r>
                      </m:sup>
                    </m:sSup>
                    <m:r>
                      <a:rPr lang="es-ES" sz="2800" b="0" i="1">
                        <a:latin typeface="Cambria Math"/>
                      </a:rPr>
                      <m:t>=</m:t>
                    </m:r>
                  </m:oMath>
                </m:oMathPara>
              </a14:m>
              <a:endParaRPr lang="es-ES" sz="2800" i="1"/>
            </a:p>
          </xdr:txBody>
        </xdr:sp>
      </mc:Choice>
      <mc:Fallback xmlns="">
        <xdr:sp macro="" textlink="">
          <xdr:nvSpPr>
            <xdr:cNvPr id="2" name="1 CuadroTexto"/>
            <xdr:cNvSpPr txBox="1"/>
          </xdr:nvSpPr>
          <xdr:spPr>
            <a:xfrm xmlns:a="http://schemas.openxmlformats.org/drawingml/2006/main">
              <a:off x="9110448" y="196846"/>
              <a:ext cx="983209" cy="538609"/>
            </a:xfrm>
            <a:prstGeom xmlns:a="http://schemas.openxmlformats.org/drawingml/2006/main" prst="rect">
              <a:avLst/>
            </a:prstGeom>
            <a:noFill xmlns:a="http://schemas.openxmlformats.org/drawingml/2006/main"/>
          </xdr:spPr>
          <x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xdr:style>
          <xdr:txBody>
            <a:bodyPr xmlns:a="http://schemas.openxmlformats.org/drawingml/2006/main" vertOverflow="clip" horzOverflow="clip" wrap="square" rtlCol="0" anchor="t">
              <a:spAutoFit/>
            </a:bodyPr>
            <a:lstStyle xmlns:a="http://schemas.openxmlformats.org/drawingml/2006/main"/>
            <a:p xmlns:a="http://schemas.openxmlformats.org/drawingml/2006/main">
              <a:pPr/>
              <a:r>
                <a:rPr lang="es-ES" sz="2800" b="0" i="0">
                  <a:latin typeface="Cambria Math"/>
                </a:rPr>
                <a:t>𝑟^2=</a:t>
              </a:r>
              <a:endParaRPr lang="es-ES" sz="2800" i="1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"/>
  <sheetViews>
    <sheetView showGridLines="0" showRowColHeaders="0" tabSelected="1" zoomScale="110" zoomScaleNormal="110" workbookViewId="0">
      <selection activeCell="F19" sqref="F19"/>
    </sheetView>
  </sheetViews>
  <sheetFormatPr baseColWidth="10" defaultRowHeight="12.75" x14ac:dyDescent="0.2"/>
  <cols>
    <col min="1" max="1" width="4" style="49" customWidth="1"/>
    <col min="2" max="3" width="6.7109375" style="49" customWidth="1"/>
    <col min="4" max="7" width="11.42578125" style="49"/>
    <col min="8" max="8" width="4.5703125" style="49" customWidth="1"/>
    <col min="9" max="9" width="5.5703125" style="49" bestFit="1" customWidth="1"/>
    <col min="10" max="10" width="4.85546875" style="49" customWidth="1"/>
    <col min="11" max="11" width="11.28515625" style="49" customWidth="1"/>
    <col min="12" max="15" width="11.42578125" style="49"/>
    <col min="16" max="16" width="10.85546875" style="49" customWidth="1"/>
    <col min="17" max="17" width="5.42578125" style="49" customWidth="1"/>
    <col min="18" max="18" width="11.42578125" style="49" hidden="1" customWidth="1"/>
    <col min="19" max="16384" width="11.42578125" style="49"/>
  </cols>
  <sheetData>
    <row r="1" spans="1:18" ht="13.5" thickBot="1" x14ac:dyDescent="0.25">
      <c r="R1" s="21">
        <v>3</v>
      </c>
    </row>
    <row r="2" spans="1:18" x14ac:dyDescent="0.2">
      <c r="K2" s="55"/>
      <c r="L2" s="56"/>
      <c r="M2" s="56"/>
      <c r="N2" s="56"/>
      <c r="O2" s="56"/>
      <c r="P2" s="56"/>
      <c r="Q2" s="57"/>
      <c r="R2" s="21">
        <v>0</v>
      </c>
    </row>
    <row r="3" spans="1:18" x14ac:dyDescent="0.2">
      <c r="K3" s="58"/>
      <c r="Q3" s="59"/>
    </row>
    <row r="4" spans="1:18" ht="21.95" customHeight="1" x14ac:dyDescent="0.2">
      <c r="K4" s="58"/>
      <c r="Q4" s="59"/>
    </row>
    <row r="5" spans="1:18" ht="21.95" customHeight="1" x14ac:dyDescent="0.2">
      <c r="K5" s="58"/>
      <c r="Q5" s="59"/>
    </row>
    <row r="6" spans="1:18" ht="21.95" customHeight="1" x14ac:dyDescent="0.2">
      <c r="K6" s="58"/>
      <c r="Q6" s="59"/>
    </row>
    <row r="7" spans="1:18" ht="21.95" customHeight="1" x14ac:dyDescent="0.2">
      <c r="K7" s="58"/>
      <c r="Q7" s="59"/>
    </row>
    <row r="8" spans="1:18" x14ac:dyDescent="0.2">
      <c r="E8" s="54" t="str">
        <f>IF(R2=0,"VARIABLES ESTADÍSTICAS INDEPENDIENTES",IF(R2=1,"VARIABLES ESTADÍSTICAS DEPENDIENTES",""))</f>
        <v>VARIABLES ESTADÍSTICAS INDEPENDIENTES</v>
      </c>
      <c r="K8" s="58"/>
      <c r="Q8" s="59"/>
    </row>
    <row r="9" spans="1:18" ht="17.25" customHeight="1" x14ac:dyDescent="0.2">
      <c r="E9" s="112" t="s">
        <v>60</v>
      </c>
      <c r="F9" s="112"/>
      <c r="G9" s="112"/>
      <c r="K9" s="58"/>
      <c r="Q9" s="59"/>
    </row>
    <row r="10" spans="1:18" ht="18" customHeight="1" x14ac:dyDescent="0.2">
      <c r="D10" s="103" t="s">
        <v>49</v>
      </c>
      <c r="E10" s="105">
        <v>800</v>
      </c>
      <c r="F10" s="105">
        <v>1000</v>
      </c>
      <c r="G10" s="105">
        <v>1500</v>
      </c>
      <c r="H10" s="50"/>
      <c r="I10" s="50"/>
      <c r="J10" s="50"/>
      <c r="K10" s="58"/>
      <c r="L10" s="98"/>
      <c r="M10" s="80"/>
      <c r="N10" s="80"/>
      <c r="O10" s="80"/>
      <c r="P10" s="80"/>
      <c r="Q10" s="59"/>
    </row>
    <row r="11" spans="1:18" ht="18" customHeight="1" x14ac:dyDescent="0.2">
      <c r="D11" s="104" t="s">
        <v>50</v>
      </c>
      <c r="E11" s="83">
        <v>1000</v>
      </c>
      <c r="F11" s="83">
        <v>1500</v>
      </c>
      <c r="G11" s="83">
        <v>2500</v>
      </c>
      <c r="H11" s="50"/>
      <c r="I11" s="50"/>
      <c r="J11" s="50"/>
      <c r="K11" s="58"/>
      <c r="L11" s="98"/>
      <c r="M11" s="80"/>
      <c r="N11" s="80"/>
      <c r="O11" s="80"/>
      <c r="P11" s="97" t="str">
        <f>IF(R1=4,"","marginales")</f>
        <v>marginales</v>
      </c>
      <c r="Q11" s="59"/>
    </row>
    <row r="12" spans="1:18" ht="18" customHeight="1" thickBot="1" x14ac:dyDescent="0.3">
      <c r="B12" s="99" t="s">
        <v>56</v>
      </c>
      <c r="C12" s="100" t="s">
        <v>57</v>
      </c>
      <c r="D12" s="101" t="s">
        <v>55</v>
      </c>
      <c r="E12" s="102">
        <f>(E10+E11)/2</f>
        <v>900</v>
      </c>
      <c r="F12" s="102">
        <f>(F10+F11)/2</f>
        <v>1250</v>
      </c>
      <c r="G12" s="102">
        <f>(G10+G11)/2</f>
        <v>2000</v>
      </c>
      <c r="H12" s="66" t="s">
        <v>51</v>
      </c>
      <c r="I12" s="51"/>
      <c r="J12" s="51"/>
      <c r="K12" s="58"/>
      <c r="L12" s="69" t="str">
        <f>D12</f>
        <v>X \ Y</v>
      </c>
      <c r="M12" s="70">
        <f>E12</f>
        <v>900</v>
      </c>
      <c r="N12" s="70">
        <f>F12</f>
        <v>1250</v>
      </c>
      <c r="O12" s="70">
        <f>G12</f>
        <v>2000</v>
      </c>
      <c r="P12" s="108" t="str">
        <f>IF(R1=1,"ni.",IF(OR(R1=3,R1=2),"fi.",IF(R1=4,"suma","")))</f>
        <v>fi.</v>
      </c>
      <c r="Q12" s="59"/>
    </row>
    <row r="13" spans="1:18" ht="18" customHeight="1" x14ac:dyDescent="0.2">
      <c r="A13" s="113" t="s">
        <v>59</v>
      </c>
      <c r="B13" s="106">
        <v>18</v>
      </c>
      <c r="C13" s="107">
        <v>30</v>
      </c>
      <c r="D13" s="71">
        <f>(B13+C13)/2</f>
        <v>24</v>
      </c>
      <c r="E13" s="72">
        <f>IF(R2=0,8,IF(R2=1,4,""))</f>
        <v>8</v>
      </c>
      <c r="F13" s="73">
        <v>20</v>
      </c>
      <c r="G13" s="74">
        <f>IF(R2=0,12,IF(R2=1,3,""))</f>
        <v>12</v>
      </c>
      <c r="H13" s="67">
        <f>SUM(E13:G13)</f>
        <v>40</v>
      </c>
      <c r="I13" s="50"/>
      <c r="J13" s="50"/>
      <c r="K13" s="58"/>
      <c r="L13" s="109">
        <f>D13</f>
        <v>24</v>
      </c>
      <c r="M13" s="72">
        <f t="shared" ref="M13:O16" si="0">IF($R$1=1,E13,IF($R$1=2,E13/$H$17,IF($R$1=3,E13/E$17,IF($R$1=4,E13/$H13))))</f>
        <v>0.4</v>
      </c>
      <c r="N13" s="73">
        <f t="shared" si="0"/>
        <v>0.4</v>
      </c>
      <c r="O13" s="74">
        <f t="shared" si="0"/>
        <v>0.4</v>
      </c>
      <c r="P13" s="82">
        <f>IF($R$1=3,SUM(E13:G13)/$H$17,SUM(M13:O13))</f>
        <v>0.4</v>
      </c>
      <c r="Q13" s="59"/>
    </row>
    <row r="14" spans="1:18" ht="18" customHeight="1" x14ac:dyDescent="0.2">
      <c r="A14" s="113"/>
      <c r="B14" s="106">
        <f>C13</f>
        <v>30</v>
      </c>
      <c r="C14" s="107">
        <v>40</v>
      </c>
      <c r="D14" s="71">
        <f>(B14+C14)/2</f>
        <v>35</v>
      </c>
      <c r="E14" s="75">
        <f>IF(R2=0,4,IF(R2=1,8,""))</f>
        <v>4</v>
      </c>
      <c r="F14" s="68">
        <f>IF(R2=0,10,IF(R2=1,15,""))</f>
        <v>10</v>
      </c>
      <c r="G14" s="76">
        <v>6</v>
      </c>
      <c r="H14" s="67">
        <f>SUM(E14:G14)</f>
        <v>20</v>
      </c>
      <c r="I14" s="50"/>
      <c r="J14" s="50"/>
      <c r="K14" s="58"/>
      <c r="L14" s="71">
        <f>D14</f>
        <v>35</v>
      </c>
      <c r="M14" s="75">
        <f t="shared" si="0"/>
        <v>0.2</v>
      </c>
      <c r="N14" s="68">
        <f t="shared" si="0"/>
        <v>0.2</v>
      </c>
      <c r="O14" s="76">
        <f t="shared" si="0"/>
        <v>0.2</v>
      </c>
      <c r="P14" s="82">
        <f>IF($R$1=3,SUM(E14:G14)/$H$17,SUM(M14:O14))</f>
        <v>0.2</v>
      </c>
      <c r="Q14" s="59"/>
    </row>
    <row r="15" spans="1:18" ht="18" customHeight="1" x14ac:dyDescent="0.2">
      <c r="A15" s="113"/>
      <c r="B15" s="106">
        <f>C14</f>
        <v>40</v>
      </c>
      <c r="C15" s="107">
        <v>50</v>
      </c>
      <c r="D15" s="71">
        <f>(B15+C15)/2</f>
        <v>45</v>
      </c>
      <c r="E15" s="75">
        <v>2</v>
      </c>
      <c r="F15" s="68">
        <v>5</v>
      </c>
      <c r="G15" s="76">
        <f>IF(R2=0,3,IF(R2=1,12,""))</f>
        <v>3</v>
      </c>
      <c r="H15" s="67">
        <f>SUM(E15:G15)</f>
        <v>10</v>
      </c>
      <c r="I15" s="50"/>
      <c r="J15" s="50"/>
      <c r="K15" s="58"/>
      <c r="L15" s="71">
        <f>D15</f>
        <v>45</v>
      </c>
      <c r="M15" s="75">
        <f t="shared" si="0"/>
        <v>0.1</v>
      </c>
      <c r="N15" s="68">
        <f t="shared" si="0"/>
        <v>0.1</v>
      </c>
      <c r="O15" s="76">
        <f t="shared" si="0"/>
        <v>0.1</v>
      </c>
      <c r="P15" s="82">
        <f>IF($R$1=3,SUM(E15:G15)/$H$17,SUM(M15:O15))</f>
        <v>0.1</v>
      </c>
      <c r="Q15" s="59"/>
      <c r="R15" s="51"/>
    </row>
    <row r="16" spans="1:18" ht="18" customHeight="1" thickBot="1" x14ac:dyDescent="0.25">
      <c r="A16" s="113"/>
      <c r="B16" s="106">
        <f>C15</f>
        <v>50</v>
      </c>
      <c r="C16" s="107">
        <v>70</v>
      </c>
      <c r="D16" s="71">
        <f>(B16+C16)/2</f>
        <v>60</v>
      </c>
      <c r="E16" s="77">
        <v>6</v>
      </c>
      <c r="F16" s="78">
        <f>IF(R2=0,15,IF(R2=1,10,""))</f>
        <v>15</v>
      </c>
      <c r="G16" s="79">
        <v>9</v>
      </c>
      <c r="H16" s="67">
        <f>SUM(E16:G16)</f>
        <v>30</v>
      </c>
      <c r="I16" s="50"/>
      <c r="J16" s="50"/>
      <c r="K16" s="60"/>
      <c r="L16" s="71">
        <f>D16</f>
        <v>60</v>
      </c>
      <c r="M16" s="77">
        <f t="shared" si="0"/>
        <v>0.3</v>
      </c>
      <c r="N16" s="78">
        <f t="shared" si="0"/>
        <v>0.3</v>
      </c>
      <c r="O16" s="79">
        <f t="shared" si="0"/>
        <v>0.3</v>
      </c>
      <c r="P16" s="82">
        <f>IF($R$1=3,SUM(E16:G16)/$H$17,SUM(M16:O16))</f>
        <v>0.3</v>
      </c>
      <c r="Q16" s="61"/>
      <c r="R16" s="53"/>
    </row>
    <row r="17" spans="4:17" ht="18" customHeight="1" x14ac:dyDescent="0.25">
      <c r="D17" s="66" t="s">
        <v>52</v>
      </c>
      <c r="E17" s="67">
        <f>SUM(E13:E16)</f>
        <v>20</v>
      </c>
      <c r="F17" s="67">
        <f>SUM(F13:F16)</f>
        <v>50</v>
      </c>
      <c r="G17" s="67">
        <f>SUM(G13:G16)</f>
        <v>30</v>
      </c>
      <c r="H17" s="52">
        <f>SUM(H13:H16)</f>
        <v>100</v>
      </c>
      <c r="I17" s="110" t="s">
        <v>58</v>
      </c>
      <c r="J17" s="53"/>
      <c r="K17" s="96" t="str">
        <f>IF(R1=3,"","marginales")</f>
        <v/>
      </c>
      <c r="L17" s="81" t="str">
        <f>IF(R1=1,"n.j",IF(OR(R1=4,R1=2),"f.j",IF(R1=3,"suma","")))</f>
        <v>suma</v>
      </c>
      <c r="M17" s="83">
        <f>IF($R$1=4,SUM(E13:E16)/$H$17,SUM(M13:M16))</f>
        <v>1</v>
      </c>
      <c r="N17" s="83">
        <f>IF($R$1=4,SUM(F13:F16)/$H$17,SUM(N13:N16))</f>
        <v>1</v>
      </c>
      <c r="O17" s="83">
        <f>IF($R$1=4,SUM(G13:G16)/$H$17,SUM(O13:O16))</f>
        <v>1</v>
      </c>
      <c r="P17" s="80">
        <f>IF(OR(R1=4,R1=3),1,SUM(P13:P16))</f>
        <v>1</v>
      </c>
      <c r="Q17" s="62"/>
    </row>
    <row r="18" spans="4:17" ht="13.5" thickBot="1" x14ac:dyDescent="0.25">
      <c r="K18" s="63"/>
      <c r="L18" s="64"/>
      <c r="M18" s="64"/>
      <c r="N18" s="64"/>
      <c r="O18" s="64"/>
      <c r="P18" s="64"/>
      <c r="Q18" s="65"/>
    </row>
  </sheetData>
  <sheetProtection password="B681" sheet="1" objects="1" scenarios="1" selectLockedCells="1" selectUnlockedCells="1"/>
  <mergeCells count="2">
    <mergeCell ref="E9:G9"/>
    <mergeCell ref="A13:A16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Group Box 1">
              <controlPr defaultSize="0" autoFill="0" autoPict="0">
                <anchor moveWithCells="1">
                  <from>
                    <xdr:col>10</xdr:col>
                    <xdr:colOff>209550</xdr:colOff>
                    <xdr:row>2</xdr:row>
                    <xdr:rowOff>19050</xdr:rowOff>
                  </from>
                  <to>
                    <xdr:col>16</xdr:col>
                    <xdr:colOff>152400</xdr:colOff>
                    <xdr:row>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11</xdr:col>
                    <xdr:colOff>47625</xdr:colOff>
                    <xdr:row>3</xdr:row>
                    <xdr:rowOff>28575</xdr:rowOff>
                  </from>
                  <to>
                    <xdr:col>14</xdr:col>
                    <xdr:colOff>723900</xdr:colOff>
                    <xdr:row>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11</xdr:col>
                    <xdr:colOff>47625</xdr:colOff>
                    <xdr:row>4</xdr:row>
                    <xdr:rowOff>38100</xdr:rowOff>
                  </from>
                  <to>
                    <xdr:col>14</xdr:col>
                    <xdr:colOff>723900</xdr:colOff>
                    <xdr:row>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Option Button 4">
              <controlPr defaultSize="0" autoFill="0" autoLine="0" autoPict="0">
                <anchor moveWithCells="1">
                  <from>
                    <xdr:col>11</xdr:col>
                    <xdr:colOff>47625</xdr:colOff>
                    <xdr:row>5</xdr:row>
                    <xdr:rowOff>28575</xdr:rowOff>
                  </from>
                  <to>
                    <xdr:col>15</xdr:col>
                    <xdr:colOff>695325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Option Button 5">
              <controlPr defaultSize="0" autoFill="0" autoLine="0" autoPict="0">
                <anchor moveWithCells="1">
                  <from>
                    <xdr:col>11</xdr:col>
                    <xdr:colOff>47625</xdr:colOff>
                    <xdr:row>6</xdr:row>
                    <xdr:rowOff>19050</xdr:rowOff>
                  </from>
                  <to>
                    <xdr:col>15</xdr:col>
                    <xdr:colOff>485775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9" name="Spinner 9">
              <controlPr defaultSize="0" autoPict="0">
                <anchor moveWithCells="1" sizeWithCells="1">
                  <from>
                    <xdr:col>3</xdr:col>
                    <xdr:colOff>352425</xdr:colOff>
                    <xdr:row>6</xdr:row>
                    <xdr:rowOff>152400</xdr:rowOff>
                  </from>
                  <to>
                    <xdr:col>3</xdr:col>
                    <xdr:colOff>704850</xdr:colOff>
                    <xdr:row>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16"/>
  <sheetViews>
    <sheetView showGridLines="0" showRowColHeaders="0" zoomScale="110" zoomScaleNormal="110" workbookViewId="0">
      <selection activeCell="F42" sqref="F42"/>
    </sheetView>
  </sheetViews>
  <sheetFormatPr baseColWidth="10" defaultRowHeight="12.75" x14ac:dyDescent="0.2"/>
  <cols>
    <col min="1" max="1" width="3.28515625" style="49" customWidth="1"/>
    <col min="2" max="2" width="11.42578125" style="49"/>
    <col min="3" max="4" width="8.85546875" style="49" customWidth="1"/>
    <col min="5" max="6" width="8.7109375" style="49" customWidth="1"/>
    <col min="7" max="7" width="17.140625" style="49" customWidth="1"/>
    <col min="8" max="8" width="4.42578125" style="49" customWidth="1"/>
    <col min="9" max="16" width="11.42578125" style="49"/>
    <col min="17" max="17" width="11.42578125" style="49" hidden="1" customWidth="1"/>
    <col min="18" max="16384" width="11.42578125" style="49"/>
  </cols>
  <sheetData>
    <row r="1" spans="2:17" ht="21.75" customHeight="1" x14ac:dyDescent="0.2">
      <c r="Q1" s="21">
        <v>0</v>
      </c>
    </row>
    <row r="2" spans="2:17" ht="28.5" customHeight="1" x14ac:dyDescent="0.2">
      <c r="C2" s="84"/>
      <c r="D2" s="84"/>
      <c r="E2" s="84"/>
      <c r="F2" s="84"/>
      <c r="G2" s="84"/>
      <c r="M2" s="95">
        <f>G16</f>
        <v>2.5</v>
      </c>
    </row>
    <row r="3" spans="2:17" ht="15.75" x14ac:dyDescent="0.2">
      <c r="C3" s="84">
        <f>IF($Q$1=0,3,IF($Q$1=1,1,IF($Q$1=2,6,IF(Q1=3,4,""))))</f>
        <v>3</v>
      </c>
      <c r="D3" s="84">
        <f>IF($Q$1=0,3,IF($Q$1=1,5,IF($Q$1=2,2,IF(Q1=3,10,""))))</f>
        <v>3</v>
      </c>
      <c r="E3" s="84">
        <f t="shared" ref="E3:F5" si="0">C3-C$16</f>
        <v>-1</v>
      </c>
      <c r="F3" s="84">
        <f t="shared" si="0"/>
        <v>-2</v>
      </c>
      <c r="G3" s="93">
        <f>E3*F3</f>
        <v>2</v>
      </c>
      <c r="H3" s="50"/>
      <c r="I3" s="85"/>
      <c r="M3" s="86"/>
    </row>
    <row r="4" spans="2:17" ht="15.75" x14ac:dyDescent="0.2">
      <c r="C4" s="84">
        <f>IF($Q$1=0,3,IF($Q$1=1,6,IF($Q$1=2,5,IF(Q1=3,1,""))))</f>
        <v>3</v>
      </c>
      <c r="D4" s="84">
        <f>IF($Q$1=0,6,IF($Q$1=1,3,IF($Q$1=2,6,IF(Q1=3,9,""))))</f>
        <v>6</v>
      </c>
      <c r="E4" s="84">
        <f t="shared" si="0"/>
        <v>-1</v>
      </c>
      <c r="F4" s="84">
        <f t="shared" si="0"/>
        <v>1</v>
      </c>
      <c r="G4" s="93">
        <f>E4*F4</f>
        <v>-1</v>
      </c>
      <c r="H4" s="50"/>
      <c r="I4" s="111" t="str">
        <f>IF(Q1=0,"RELACIÓN DIRECTA. COVARIANZA POSITIVA",IF(Q1=1,"COVARIANZA NULA",IF(Q1=2,"RELACIÓN INVERSA. COVARIANZA NEGATIVA",IF(Q1=3,"NO HAY RELACIÓN LINEAL, PERO SÍ SEGÚN UNA CIRCUNFERENCIA DE RADIO 5",""))))</f>
        <v>RELACIÓN DIRECTA. COVARIANZA POSITIVA</v>
      </c>
      <c r="M4" s="89"/>
    </row>
    <row r="5" spans="2:17" ht="15.75" x14ac:dyDescent="0.2">
      <c r="C5" s="84">
        <f>IF($Q$1=0,5,IF($Q$1=1,4,IF($Q$1=2,3,IF(Q1=3,0,""))))</f>
        <v>5</v>
      </c>
      <c r="D5" s="84">
        <f>IF($Q$1=0,7,IF($Q$1=1,7,IF($Q$1=2,6,IF(Q1=3,8,""))))</f>
        <v>7</v>
      </c>
      <c r="E5" s="84">
        <f t="shared" si="0"/>
        <v>1</v>
      </c>
      <c r="F5" s="84">
        <f t="shared" si="0"/>
        <v>2</v>
      </c>
      <c r="G5" s="93">
        <f>E5*F5</f>
        <v>2</v>
      </c>
      <c r="H5" s="50"/>
      <c r="M5" s="89" t="str">
        <f>IF(Q1=0,"RELACIÓN DIRECTA. COVARIANZA POSITIVA",IF(Q1=1,"COVARIANZA NULA",IF(Q1=2,"RELACIÓN INVERSA. COVARIANZA NEGATIVA","")))</f>
        <v>RELACIÓN DIRECTA. COVARIANZA POSITIVA</v>
      </c>
    </row>
    <row r="6" spans="2:17" ht="15.75" x14ac:dyDescent="0.2">
      <c r="C6" s="84">
        <f>IF($Q$1=0,6,IF($Q$1=1,5,IF($Q$1=2,6,IF(Q1=3,-1,""))))</f>
        <v>6</v>
      </c>
      <c r="D6" s="84">
        <f>IF($Q$1=0,7,IF($Q$1=1,4,IF($Q$1=2,5,IF(Q1=3,5,""))))</f>
        <v>7</v>
      </c>
      <c r="E6" s="84">
        <f t="shared" ref="E6:F14" si="1">C6-C$16</f>
        <v>2</v>
      </c>
      <c r="F6" s="84">
        <f t="shared" si="1"/>
        <v>2</v>
      </c>
      <c r="G6" s="93">
        <f t="shared" ref="G6:G14" si="2">E6*F6</f>
        <v>4</v>
      </c>
      <c r="H6" s="50"/>
      <c r="I6" s="85"/>
    </row>
    <row r="7" spans="2:17" ht="15.75" x14ac:dyDescent="0.2">
      <c r="C7" s="84">
        <f>IF($Q$1=0,5,IF($Q$1=1,2,IF($Q$1=2,2,IF(Q1=3,7,""))))</f>
        <v>5</v>
      </c>
      <c r="D7" s="84">
        <f>IF($Q$1=0,4,IF($Q$1=1,3,IF($Q$1=2,4,IF(Q1=3,9,""))))</f>
        <v>4</v>
      </c>
      <c r="E7" s="87">
        <f t="shared" si="1"/>
        <v>1</v>
      </c>
      <c r="F7" s="87">
        <f t="shared" si="1"/>
        <v>-1</v>
      </c>
      <c r="G7" s="94">
        <f t="shared" si="2"/>
        <v>-1</v>
      </c>
      <c r="H7" s="88"/>
      <c r="I7" s="85"/>
    </row>
    <row r="8" spans="2:17" ht="15.75" x14ac:dyDescent="0.2">
      <c r="C8" s="84">
        <f>IF($Q$1=0,6,IF($Q$1=1,6,IF($Q$1=2,4,IF(Q1=3,4,""))))</f>
        <v>6</v>
      </c>
      <c r="D8" s="84">
        <f>IF($Q$1=0,5,IF($Q$1=1,6,IF($Q$1=2,8,IF(Q1=3,0,""))))</f>
        <v>5</v>
      </c>
      <c r="E8" s="84">
        <f t="shared" si="1"/>
        <v>2</v>
      </c>
      <c r="F8" s="84">
        <f t="shared" si="1"/>
        <v>0</v>
      </c>
      <c r="G8" s="93">
        <f t="shared" si="2"/>
        <v>0</v>
      </c>
      <c r="H8" s="50"/>
    </row>
    <row r="9" spans="2:17" ht="15.75" x14ac:dyDescent="0.2">
      <c r="C9" s="84">
        <f>IF($Q$1=0,7,IF($Q$1=1,3,IF($Q$1=2,2,IF(Q1=3,9,""))))</f>
        <v>7</v>
      </c>
      <c r="D9" s="84">
        <f>IF($Q$1=0,8,IF($Q$1=1,7,IF($Q$1=2,6,IF(Q1=3,5,""))))</f>
        <v>8</v>
      </c>
      <c r="E9" s="84">
        <f t="shared" si="1"/>
        <v>3</v>
      </c>
      <c r="F9" s="84">
        <f t="shared" si="1"/>
        <v>3</v>
      </c>
      <c r="G9" s="93">
        <f t="shared" si="2"/>
        <v>9</v>
      </c>
      <c r="H9" s="50"/>
    </row>
    <row r="10" spans="2:17" ht="15.75" x14ac:dyDescent="0.2">
      <c r="C10" s="84">
        <f>IF($Q$1=0,4,IF($Q$1=1,7,IF($Q$1=2,3,IF(Q1=3,8,""))))</f>
        <v>4</v>
      </c>
      <c r="D10" s="84">
        <f>IF($Q$1=0,6,IF($Q$1=1,5,IF($Q$1=2,4,IF(Q1=3,8,""))))</f>
        <v>6</v>
      </c>
      <c r="E10" s="84">
        <f t="shared" si="1"/>
        <v>0</v>
      </c>
      <c r="F10" s="84">
        <f t="shared" si="1"/>
        <v>1</v>
      </c>
      <c r="G10" s="93">
        <f t="shared" si="2"/>
        <v>0</v>
      </c>
      <c r="H10" s="50"/>
    </row>
    <row r="11" spans="2:17" ht="15.75" x14ac:dyDescent="0.2">
      <c r="C11" s="84">
        <f>IF($Q$1=0,2,IF($Q$1=1,3,IF($Q$1=2,5,IF(Q1=3,0,""))))</f>
        <v>2</v>
      </c>
      <c r="D11" s="84">
        <f>IF($Q$1=0,4,IF($Q$1=1,4,IF($Q$1=2,4,IF(Q1=3,2,""))))</f>
        <v>4</v>
      </c>
      <c r="E11" s="84">
        <f t="shared" si="1"/>
        <v>-2</v>
      </c>
      <c r="F11" s="84">
        <f t="shared" si="1"/>
        <v>-1</v>
      </c>
      <c r="G11" s="93">
        <f t="shared" si="2"/>
        <v>2</v>
      </c>
      <c r="H11" s="50"/>
    </row>
    <row r="12" spans="2:17" ht="15.75" x14ac:dyDescent="0.2">
      <c r="C12" s="84">
        <f>IF($Q$1=0,4,IF($Q$1=1,4,IF($Q$1=2,7,IF(Q1=3,1,""))))</f>
        <v>4</v>
      </c>
      <c r="D12" s="84">
        <f>IF($Q$1=0,5,IF($Q$1=1,3,IF($Q$1=2,3,IF(Q1=3,1,""))))</f>
        <v>5</v>
      </c>
      <c r="E12" s="84">
        <f t="shared" si="1"/>
        <v>0</v>
      </c>
      <c r="F12" s="84">
        <f t="shared" si="1"/>
        <v>0</v>
      </c>
      <c r="G12" s="93">
        <f t="shared" si="2"/>
        <v>0</v>
      </c>
      <c r="H12" s="50"/>
    </row>
    <row r="13" spans="2:17" ht="15.75" x14ac:dyDescent="0.2">
      <c r="C13" s="84">
        <f>IF($Q$1=0,1,IF($Q$1=1,2,IF($Q$1=2,4,IF(Q1=3,7,""))))</f>
        <v>1</v>
      </c>
      <c r="D13" s="84">
        <f>IF($Q$1=0,2,IF($Q$1=1,6,IF($Q$1=2,5,IF(Q1=3,1,""))))</f>
        <v>2</v>
      </c>
      <c r="E13" s="84">
        <f t="shared" si="1"/>
        <v>-3</v>
      </c>
      <c r="F13" s="84">
        <f t="shared" si="1"/>
        <v>-3</v>
      </c>
      <c r="G13" s="93">
        <f t="shared" si="2"/>
        <v>9</v>
      </c>
      <c r="H13" s="50"/>
    </row>
    <row r="14" spans="2:17" ht="15.75" x14ac:dyDescent="0.2">
      <c r="C14" s="84">
        <f>IF($Q$1=0,2,IF($Q$1=1,5,IF($Q$1=2,1,IF(Q1=3,8,""))))</f>
        <v>2</v>
      </c>
      <c r="D14" s="84">
        <f>IF($Q$1=0,3,IF($Q$1=1,7,IF($Q$1=2,7,IF(Q1=3,2,""))))</f>
        <v>3</v>
      </c>
      <c r="E14" s="84">
        <f t="shared" si="1"/>
        <v>-2</v>
      </c>
      <c r="F14" s="84">
        <f t="shared" si="1"/>
        <v>-2</v>
      </c>
      <c r="G14" s="93">
        <f t="shared" si="2"/>
        <v>4</v>
      </c>
      <c r="H14" s="50"/>
    </row>
    <row r="15" spans="2:17" ht="18" x14ac:dyDescent="0.25">
      <c r="B15" s="90" t="s">
        <v>53</v>
      </c>
      <c r="C15" s="91">
        <f>SUM(C3:C14)</f>
        <v>48</v>
      </c>
      <c r="D15" s="91">
        <f>SUM(D3:D14)</f>
        <v>60</v>
      </c>
      <c r="E15" s="91">
        <f>SUM(E3:E14)</f>
        <v>0</v>
      </c>
      <c r="F15" s="91">
        <f>SUM(F3:F14)</f>
        <v>0</v>
      </c>
      <c r="G15" s="92">
        <f>SUM(G3:G14)</f>
        <v>30</v>
      </c>
    </row>
    <row r="16" spans="2:17" ht="18" x14ac:dyDescent="0.25">
      <c r="B16" s="90" t="s">
        <v>54</v>
      </c>
      <c r="C16" s="91">
        <f>C15/COUNT(C3:C14)</f>
        <v>4</v>
      </c>
      <c r="D16" s="91">
        <f>D15/COUNT(D3:D14)</f>
        <v>5</v>
      </c>
      <c r="E16" s="91"/>
      <c r="F16" s="91"/>
      <c r="G16" s="92">
        <f>G15/COUNT(G3:G14)</f>
        <v>2.5</v>
      </c>
    </row>
  </sheetData>
  <sheetProtection password="B681" sheet="1" objects="1" scenarios="1" selectLockedCells="1" selectUnlockedCells="1"/>
  <conditionalFormatting sqref="G3:G16">
    <cfRule type="cellIs" dxfId="3" priority="2" operator="greaterThan">
      <formula>0</formula>
    </cfRule>
    <cfRule type="cellIs" dxfId="2" priority="5" operator="lessThan">
      <formula>0</formula>
    </cfRule>
  </conditionalFormatting>
  <conditionalFormatting sqref="M2">
    <cfRule type="cellIs" dxfId="1" priority="1" operator="greaterThan">
      <formula>0</formula>
    </cfRule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Spinner 1">
              <controlPr defaultSize="0" autoPict="0">
                <anchor moveWithCells="1" sizeWithCells="1">
                  <from>
                    <xdr:col>8</xdr:col>
                    <xdr:colOff>209550</xdr:colOff>
                    <xdr:row>1</xdr:row>
                    <xdr:rowOff>28575</xdr:rowOff>
                  </from>
                  <to>
                    <xdr:col>8</xdr:col>
                    <xdr:colOff>581025</xdr:colOff>
                    <xdr:row>1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J37"/>
  <sheetViews>
    <sheetView zoomScale="84" zoomScaleNormal="84" workbookViewId="0">
      <selection activeCell="U25" sqref="U25"/>
    </sheetView>
  </sheetViews>
  <sheetFormatPr baseColWidth="10" defaultColWidth="5.28515625" defaultRowHeight="14.25" x14ac:dyDescent="0.2"/>
  <cols>
    <col min="1" max="6" width="5.28515625" style="1"/>
    <col min="7" max="7" width="9.140625" style="1" bestFit="1" customWidth="1"/>
    <col min="8" max="11" width="5.5703125" style="1" bestFit="1" customWidth="1"/>
    <col min="12" max="31" width="5.28515625" style="1"/>
    <col min="32" max="32" width="10.5703125" style="1" bestFit="1" customWidth="1"/>
    <col min="33" max="16384" width="5.28515625" style="1"/>
  </cols>
  <sheetData>
    <row r="1" spans="2:36" ht="15" customHeight="1" x14ac:dyDescent="0.2"/>
    <row r="2" spans="2:36" ht="27" x14ac:dyDescent="0.35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2:36" ht="15" customHeight="1" x14ac:dyDescent="0.2"/>
    <row r="4" spans="2:36" ht="15" x14ac:dyDescent="0.25">
      <c r="B4" s="3" t="s">
        <v>1</v>
      </c>
      <c r="C4" s="4"/>
      <c r="D4" s="4"/>
      <c r="G4" s="3" t="s">
        <v>2</v>
      </c>
    </row>
    <row r="5" spans="2:36" ht="22.5" x14ac:dyDescent="0.25">
      <c r="B5" s="10" t="s">
        <v>3</v>
      </c>
      <c r="C5" s="10"/>
      <c r="D5" s="10"/>
      <c r="E5" s="15"/>
      <c r="F5" s="15"/>
      <c r="G5" s="10" t="s">
        <v>4</v>
      </c>
      <c r="H5" s="10"/>
      <c r="I5" s="10"/>
      <c r="J5" s="10"/>
      <c r="K5" s="10"/>
      <c r="L5" s="16"/>
      <c r="M5" s="15"/>
      <c r="N5" s="10" t="s">
        <v>5</v>
      </c>
      <c r="O5" s="10"/>
      <c r="P5" s="10"/>
      <c r="Q5" s="10"/>
      <c r="R5" s="10"/>
      <c r="S5" s="15"/>
      <c r="T5" s="15"/>
      <c r="U5" s="15"/>
      <c r="V5" s="10">
        <v>1</v>
      </c>
      <c r="AF5" s="1" t="s">
        <v>45</v>
      </c>
    </row>
    <row r="6" spans="2:36" x14ac:dyDescent="0.2">
      <c r="B6" s="5" t="s">
        <v>6</v>
      </c>
      <c r="C6" s="5" t="s">
        <v>7</v>
      </c>
      <c r="D6" s="5" t="s">
        <v>8</v>
      </c>
      <c r="G6" s="5"/>
      <c r="H6" s="5"/>
      <c r="I6" s="5"/>
      <c r="J6" s="5"/>
      <c r="K6" s="5"/>
      <c r="N6" s="5"/>
      <c r="O6" s="5"/>
      <c r="P6" s="5"/>
      <c r="Q6" s="5"/>
      <c r="R6" s="5"/>
      <c r="V6" s="5"/>
    </row>
    <row r="7" spans="2:36" x14ac:dyDescent="0.2">
      <c r="B7" s="6">
        <v>5</v>
      </c>
      <c r="C7" s="6">
        <v>3</v>
      </c>
      <c r="D7" s="6">
        <v>6</v>
      </c>
      <c r="E7" s="7"/>
      <c r="F7" s="7"/>
      <c r="G7" s="6">
        <v>1</v>
      </c>
      <c r="H7" s="6">
        <v>0</v>
      </c>
      <c r="I7" s="6">
        <v>0</v>
      </c>
      <c r="J7" s="6">
        <v>0</v>
      </c>
      <c r="K7" s="6">
        <v>0</v>
      </c>
      <c r="L7" s="6"/>
      <c r="M7" s="6"/>
      <c r="N7" s="6">
        <f t="array" ref="N7:R11">MMULT(uno,TRANSPOSE(uno))</f>
        <v>1</v>
      </c>
      <c r="O7" s="6">
        <v>1</v>
      </c>
      <c r="P7" s="6">
        <v>1</v>
      </c>
      <c r="Q7" s="6">
        <v>1</v>
      </c>
      <c r="R7" s="6">
        <v>1</v>
      </c>
      <c r="S7" s="6"/>
      <c r="T7" s="6"/>
      <c r="U7" s="6"/>
      <c r="V7" s="6">
        <v>1</v>
      </c>
      <c r="Y7" s="1">
        <f t="array" ref="Y7:AC7">TRANSPOSE(B7:B11)</f>
        <v>5</v>
      </c>
      <c r="Z7" s="1">
        <v>3</v>
      </c>
      <c r="AA7" s="1">
        <v>2</v>
      </c>
      <c r="AB7" s="1">
        <v>2</v>
      </c>
      <c r="AC7" s="1">
        <v>1</v>
      </c>
      <c r="AF7" s="1">
        <f t="array" ref="AF7:AJ9">TRANSPOSE(X)</f>
        <v>5</v>
      </c>
      <c r="AG7" s="1">
        <v>3</v>
      </c>
      <c r="AH7" s="1">
        <v>2</v>
      </c>
      <c r="AI7" s="1">
        <v>2</v>
      </c>
      <c r="AJ7" s="1">
        <v>1</v>
      </c>
    </row>
    <row r="8" spans="2:36" x14ac:dyDescent="0.2">
      <c r="B8" s="6">
        <v>3</v>
      </c>
      <c r="C8" s="6">
        <v>4</v>
      </c>
      <c r="D8" s="6">
        <v>3</v>
      </c>
      <c r="E8" s="7"/>
      <c r="F8" s="7"/>
      <c r="G8" s="6">
        <v>0</v>
      </c>
      <c r="H8" s="6">
        <v>1</v>
      </c>
      <c r="I8" s="6">
        <v>0</v>
      </c>
      <c r="J8" s="6">
        <v>0</v>
      </c>
      <c r="K8" s="6">
        <v>0</v>
      </c>
      <c r="L8" s="6"/>
      <c r="M8" s="6"/>
      <c r="N8" s="6">
        <v>1</v>
      </c>
      <c r="O8" s="6">
        <v>1</v>
      </c>
      <c r="P8" s="6">
        <v>1</v>
      </c>
      <c r="Q8" s="6">
        <v>1</v>
      </c>
      <c r="R8" s="6">
        <v>1</v>
      </c>
      <c r="S8" s="6"/>
      <c r="T8" s="6"/>
      <c r="U8" s="6"/>
      <c r="V8" s="6">
        <v>1</v>
      </c>
      <c r="AF8" s="1">
        <v>3</v>
      </c>
      <c r="AG8" s="1">
        <v>4</v>
      </c>
      <c r="AH8" s="1">
        <v>1</v>
      </c>
      <c r="AI8" s="1">
        <v>1</v>
      </c>
      <c r="AJ8" s="1">
        <v>0</v>
      </c>
    </row>
    <row r="9" spans="2:36" x14ac:dyDescent="0.2">
      <c r="B9" s="6">
        <v>2</v>
      </c>
      <c r="C9" s="6">
        <v>1</v>
      </c>
      <c r="D9" s="6">
        <v>5</v>
      </c>
      <c r="E9" s="7"/>
      <c r="F9" s="7"/>
      <c r="G9" s="6">
        <v>0</v>
      </c>
      <c r="H9" s="6">
        <v>0</v>
      </c>
      <c r="I9" s="6">
        <v>1</v>
      </c>
      <c r="J9" s="6">
        <v>0</v>
      </c>
      <c r="K9" s="6">
        <v>0</v>
      </c>
      <c r="L9" s="6"/>
      <c r="M9" s="6"/>
      <c r="N9" s="6">
        <v>1</v>
      </c>
      <c r="O9" s="6">
        <v>1</v>
      </c>
      <c r="P9" s="6">
        <v>1</v>
      </c>
      <c r="Q9" s="6">
        <v>1</v>
      </c>
      <c r="R9" s="6">
        <v>1</v>
      </c>
      <c r="S9" s="6"/>
      <c r="T9" s="6"/>
      <c r="U9" s="6"/>
      <c r="V9" s="6">
        <v>1</v>
      </c>
      <c r="AF9" s="1">
        <v>6</v>
      </c>
      <c r="AG9" s="1">
        <v>3</v>
      </c>
      <c r="AH9" s="1">
        <v>5</v>
      </c>
      <c r="AI9" s="1">
        <v>2</v>
      </c>
      <c r="AJ9" s="1">
        <v>3</v>
      </c>
    </row>
    <row r="10" spans="2:36" x14ac:dyDescent="0.2">
      <c r="B10" s="6">
        <v>2</v>
      </c>
      <c r="C10" s="6">
        <v>1</v>
      </c>
      <c r="D10" s="6">
        <v>2</v>
      </c>
      <c r="E10" s="7"/>
      <c r="F10" s="7"/>
      <c r="G10" s="6">
        <v>0</v>
      </c>
      <c r="H10" s="6">
        <v>0</v>
      </c>
      <c r="I10" s="6">
        <v>0</v>
      </c>
      <c r="J10" s="6">
        <v>1</v>
      </c>
      <c r="K10" s="6">
        <v>0</v>
      </c>
      <c r="L10" s="6"/>
      <c r="M10" s="6"/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/>
      <c r="T10" s="6"/>
      <c r="U10" s="6"/>
      <c r="V10" s="6">
        <v>1</v>
      </c>
    </row>
    <row r="11" spans="2:36" x14ac:dyDescent="0.2">
      <c r="B11" s="6">
        <v>1</v>
      </c>
      <c r="C11" s="6">
        <v>0</v>
      </c>
      <c r="D11" s="6">
        <v>3</v>
      </c>
      <c r="E11" s="8" t="s">
        <v>9</v>
      </c>
      <c r="F11" s="7"/>
      <c r="G11" s="6">
        <v>0</v>
      </c>
      <c r="H11" s="6">
        <v>0</v>
      </c>
      <c r="I11" s="6">
        <v>0</v>
      </c>
      <c r="J11" s="6">
        <v>0</v>
      </c>
      <c r="K11" s="6">
        <v>1</v>
      </c>
      <c r="L11" s="8" t="s">
        <v>10</v>
      </c>
      <c r="M11" s="6"/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8" t="s">
        <v>10</v>
      </c>
      <c r="T11" s="6"/>
      <c r="U11" s="6"/>
      <c r="V11" s="6">
        <v>1</v>
      </c>
      <c r="W11" s="8" t="s">
        <v>11</v>
      </c>
    </row>
    <row r="12" spans="2:36" x14ac:dyDescent="0.2">
      <c r="C12" s="9"/>
      <c r="F12" s="8"/>
      <c r="G12" s="8"/>
      <c r="H12" s="8"/>
      <c r="I12" s="8"/>
      <c r="J12" s="8"/>
      <c r="K12" s="8"/>
      <c r="M12" s="8"/>
      <c r="N12" s="8"/>
      <c r="O12" s="8"/>
      <c r="P12" s="8"/>
      <c r="Q12" s="8"/>
      <c r="R12" s="8"/>
      <c r="V12" s="8"/>
    </row>
    <row r="14" spans="2:36" ht="23.25" x14ac:dyDescent="0.2">
      <c r="G14" s="10" t="s">
        <v>43</v>
      </c>
      <c r="H14" s="10"/>
      <c r="I14" s="10"/>
      <c r="J14" s="10"/>
      <c r="K14" s="10"/>
      <c r="L14" s="15"/>
      <c r="M14" s="15"/>
      <c r="N14" s="10" t="s">
        <v>12</v>
      </c>
      <c r="O14" s="10"/>
      <c r="P14" s="10"/>
      <c r="Q14" s="10"/>
      <c r="R14" s="10"/>
      <c r="S14" s="15"/>
      <c r="T14" s="15"/>
      <c r="U14" s="10" t="s">
        <v>13</v>
      </c>
      <c r="V14" s="10"/>
      <c r="W14" s="10"/>
      <c r="X14" s="10"/>
      <c r="Y14" s="10"/>
    </row>
    <row r="15" spans="2:36" x14ac:dyDescent="0.2">
      <c r="G15" s="5"/>
      <c r="H15" s="5"/>
      <c r="I15" s="5"/>
      <c r="J15" s="5"/>
      <c r="K15" s="5"/>
      <c r="N15" s="5"/>
      <c r="O15" s="5"/>
      <c r="P15" s="5"/>
      <c r="Q15" s="5"/>
      <c r="R15" s="5"/>
      <c r="U15" s="5"/>
      <c r="V15" s="5"/>
      <c r="W15" s="5"/>
      <c r="X15" s="5"/>
      <c r="Y15" s="5"/>
    </row>
    <row r="16" spans="2:36" x14ac:dyDescent="0.2">
      <c r="G16" s="7">
        <f t="array" ref="G16:K20">I-(1/5)*Muno</f>
        <v>0.8</v>
      </c>
      <c r="H16" s="7">
        <v>-0.2</v>
      </c>
      <c r="I16" s="7">
        <v>-0.2</v>
      </c>
      <c r="J16" s="7">
        <v>-0.2</v>
      </c>
      <c r="K16" s="7">
        <v>-0.2</v>
      </c>
      <c r="N16" s="6">
        <f t="array" ref="N16:R18">TRANSPOSE(B7:D11)</f>
        <v>5</v>
      </c>
      <c r="O16" s="6">
        <v>3</v>
      </c>
      <c r="P16" s="6">
        <v>2</v>
      </c>
      <c r="Q16" s="6">
        <v>2</v>
      </c>
      <c r="R16" s="6">
        <v>1</v>
      </c>
      <c r="U16" s="7">
        <f t="array" ref="U16:Y18">MMULT(N16:R18,G16:K20)</f>
        <v>2.4</v>
      </c>
      <c r="V16" s="7">
        <v>0.40000000000000041</v>
      </c>
      <c r="W16" s="7">
        <v>-0.60000000000000009</v>
      </c>
      <c r="X16" s="7">
        <v>-0.59999999999999987</v>
      </c>
      <c r="Y16" s="7">
        <v>-1.5999999999999999</v>
      </c>
    </row>
    <row r="17" spans="7:29" x14ac:dyDescent="0.2">
      <c r="G17" s="7">
        <v>-0.2</v>
      </c>
      <c r="H17" s="7">
        <v>0.8</v>
      </c>
      <c r="I17" s="7">
        <v>-0.2</v>
      </c>
      <c r="J17" s="7">
        <v>-0.2</v>
      </c>
      <c r="K17" s="7">
        <v>-0.2</v>
      </c>
      <c r="N17" s="6">
        <v>3</v>
      </c>
      <c r="O17" s="6">
        <v>4</v>
      </c>
      <c r="P17" s="6">
        <v>1</v>
      </c>
      <c r="Q17" s="6">
        <v>1</v>
      </c>
      <c r="R17" s="6">
        <v>0</v>
      </c>
      <c r="U17" s="7">
        <v>1.2000000000000004</v>
      </c>
      <c r="V17" s="7">
        <v>2.1999999999999997</v>
      </c>
      <c r="W17" s="7">
        <v>-0.8</v>
      </c>
      <c r="X17" s="7">
        <v>-0.8</v>
      </c>
      <c r="Y17" s="7">
        <v>-1.8</v>
      </c>
    </row>
    <row r="18" spans="7:29" x14ac:dyDescent="0.2">
      <c r="G18" s="7">
        <v>-0.2</v>
      </c>
      <c r="H18" s="7">
        <v>-0.2</v>
      </c>
      <c r="I18" s="7">
        <v>0.8</v>
      </c>
      <c r="J18" s="7">
        <v>-0.2</v>
      </c>
      <c r="K18" s="7">
        <v>-0.2</v>
      </c>
      <c r="N18" s="6">
        <v>6</v>
      </c>
      <c r="O18" s="6">
        <v>3</v>
      </c>
      <c r="P18" s="6">
        <v>5</v>
      </c>
      <c r="Q18" s="6">
        <v>2</v>
      </c>
      <c r="R18" s="6">
        <v>3</v>
      </c>
      <c r="S18" s="8" t="s">
        <v>14</v>
      </c>
      <c r="U18" s="7">
        <v>2.2000000000000011</v>
      </c>
      <c r="V18" s="7">
        <v>-0.79999999999999993</v>
      </c>
      <c r="W18" s="7">
        <v>1.1999999999999997</v>
      </c>
      <c r="X18" s="7">
        <v>-1.8000000000000003</v>
      </c>
      <c r="Y18" s="7">
        <v>-0.79999999999999982</v>
      </c>
      <c r="Z18" s="8" t="s">
        <v>14</v>
      </c>
    </row>
    <row r="19" spans="7:29" x14ac:dyDescent="0.2">
      <c r="G19" s="7">
        <v>-0.2</v>
      </c>
      <c r="H19" s="7">
        <v>-0.2</v>
      </c>
      <c r="I19" s="7">
        <v>-0.2</v>
      </c>
      <c r="J19" s="7">
        <v>0.8</v>
      </c>
      <c r="K19" s="7">
        <v>-0.2</v>
      </c>
    </row>
    <row r="20" spans="7:29" x14ac:dyDescent="0.2">
      <c r="G20" s="7">
        <v>-0.2</v>
      </c>
      <c r="H20" s="7">
        <v>-0.2</v>
      </c>
      <c r="I20" s="7">
        <v>-0.2</v>
      </c>
      <c r="J20" s="7">
        <v>-0.2</v>
      </c>
      <c r="K20" s="7">
        <v>0.8</v>
      </c>
      <c r="L20" s="8" t="s">
        <v>10</v>
      </c>
    </row>
    <row r="22" spans="7:29" x14ac:dyDescent="0.2">
      <c r="G22" s="3" t="s">
        <v>15</v>
      </c>
    </row>
    <row r="23" spans="7:29" ht="24" x14ac:dyDescent="0.2">
      <c r="G23" s="10" t="s">
        <v>40</v>
      </c>
      <c r="H23" s="14"/>
      <c r="I23" s="14"/>
      <c r="J23" s="14"/>
      <c r="K23" s="14"/>
      <c r="L23" s="15"/>
      <c r="M23" s="15"/>
      <c r="N23" s="12" t="s">
        <v>41</v>
      </c>
      <c r="O23" s="10"/>
      <c r="P23" s="10"/>
      <c r="Q23" s="15"/>
      <c r="R23" s="15"/>
      <c r="S23" s="15"/>
      <c r="T23" s="15"/>
      <c r="U23" s="12" t="s">
        <v>42</v>
      </c>
      <c r="V23" s="10"/>
      <c r="W23" s="10"/>
    </row>
    <row r="24" spans="7:29" x14ac:dyDescent="0.2">
      <c r="H24" s="5" t="s">
        <v>6</v>
      </c>
      <c r="I24" s="5" t="s">
        <v>7</v>
      </c>
      <c r="J24" s="5" t="s">
        <v>8</v>
      </c>
      <c r="N24" s="5"/>
      <c r="O24" s="5"/>
      <c r="P24" s="5"/>
      <c r="U24" s="5"/>
      <c r="V24" s="5"/>
      <c r="W24" s="5"/>
    </row>
    <row r="25" spans="7:29" x14ac:dyDescent="0.2">
      <c r="G25" s="1" t="s">
        <v>6</v>
      </c>
      <c r="H25" s="7">
        <f t="array" ref="H25:J27">(1/(SUM(V7:V11)-1)*MMULT(U16:Y18,B7:D11))</f>
        <v>2.3000000000000003</v>
      </c>
      <c r="I25" s="7">
        <v>1.9000000000000004</v>
      </c>
      <c r="J25" s="7">
        <v>1.6500000000000001</v>
      </c>
      <c r="N25" s="7">
        <f>SQRT(1/H25)</f>
        <v>0.65938047339578698</v>
      </c>
      <c r="O25" s="7">
        <v>0</v>
      </c>
      <c r="P25" s="7">
        <v>0</v>
      </c>
      <c r="U25" s="7">
        <f t="array" ref="U25:W27">MMULT(H25:J27,N25:P27)</f>
        <v>1.5165750888103102</v>
      </c>
      <c r="V25" s="7">
        <v>1.1563031769553509</v>
      </c>
      <c r="W25" s="7">
        <v>1.0041580220928046</v>
      </c>
      <c r="AA25" s="7"/>
      <c r="AB25" s="7"/>
      <c r="AC25" s="7"/>
    </row>
    <row r="26" spans="7:29" x14ac:dyDescent="0.2">
      <c r="G26" s="1" t="s">
        <v>7</v>
      </c>
      <c r="H26" s="7">
        <v>1.9000000000000006</v>
      </c>
      <c r="I26" s="7">
        <v>2.6999999999999997</v>
      </c>
      <c r="J26" s="7">
        <v>0.70000000000000062</v>
      </c>
      <c r="N26" s="7">
        <v>0</v>
      </c>
      <c r="O26" s="7">
        <f>SQRT(1/I26)</f>
        <v>0.6085806194501846</v>
      </c>
      <c r="P26" s="7">
        <v>0</v>
      </c>
      <c r="U26" s="7">
        <v>1.2528228994519957</v>
      </c>
      <c r="V26" s="7">
        <v>1.6431676725154982</v>
      </c>
      <c r="W26" s="7">
        <v>0.42600643361512952</v>
      </c>
      <c r="AA26" s="7"/>
      <c r="AB26" s="7"/>
      <c r="AC26" s="7"/>
    </row>
    <row r="27" spans="7:29" x14ac:dyDescent="0.2">
      <c r="G27" s="1" t="s">
        <v>8</v>
      </c>
      <c r="H27" s="7">
        <v>1.6500000000000008</v>
      </c>
      <c r="I27" s="7">
        <v>0.70000000000000073</v>
      </c>
      <c r="J27" s="7">
        <v>2.7000000000000011</v>
      </c>
      <c r="N27" s="7">
        <v>0</v>
      </c>
      <c r="O27" s="7">
        <v>0</v>
      </c>
      <c r="P27" s="7">
        <f>SQRT(1/J27)</f>
        <v>0.60858061945018449</v>
      </c>
      <c r="U27" s="7">
        <v>1.0879777811030491</v>
      </c>
      <c r="V27" s="7">
        <v>0.42600643361512969</v>
      </c>
      <c r="W27" s="7">
        <v>1.6431676725154987</v>
      </c>
      <c r="AA27" s="7"/>
      <c r="AB27" s="7"/>
      <c r="AC27" s="7"/>
    </row>
    <row r="28" spans="7:29" x14ac:dyDescent="0.2">
      <c r="K28" s="8" t="s">
        <v>16</v>
      </c>
      <c r="Q28" s="8" t="s">
        <v>16</v>
      </c>
      <c r="X28" s="8" t="s">
        <v>16</v>
      </c>
    </row>
    <row r="31" spans="7:29" x14ac:dyDescent="0.2">
      <c r="G31" s="3" t="s">
        <v>17</v>
      </c>
    </row>
    <row r="32" spans="7:29" ht="24" x14ac:dyDescent="0.2">
      <c r="G32" s="12" t="s">
        <v>39</v>
      </c>
      <c r="H32" s="11"/>
      <c r="I32" s="11"/>
      <c r="J32" s="11"/>
      <c r="K32" s="11"/>
      <c r="N32" s="1" t="s">
        <v>44</v>
      </c>
    </row>
    <row r="33" spans="2:16" x14ac:dyDescent="0.2">
      <c r="H33" s="5" t="s">
        <v>6</v>
      </c>
      <c r="I33" s="5" t="s">
        <v>7</v>
      </c>
      <c r="J33" s="5" t="s">
        <v>8</v>
      </c>
    </row>
    <row r="34" spans="2:16" x14ac:dyDescent="0.2">
      <c r="B34" s="13">
        <v>4</v>
      </c>
      <c r="G34" s="1" t="s">
        <v>6</v>
      </c>
      <c r="H34" s="7">
        <f t="array" ref="H34:J36">MMULT(N25:P27,U25:W27)</f>
        <v>1</v>
      </c>
      <c r="I34" s="7">
        <v>0.76244373620987171</v>
      </c>
      <c r="J34" s="7">
        <v>0.66212219197173061</v>
      </c>
      <c r="N34" s="1">
        <f t="array" ref="N34:P36">MINVERSE(corre)</f>
        <v>5.3356076759061883</v>
      </c>
      <c r="O34" s="1">
        <v>-3.3793258700314932</v>
      </c>
      <c r="P34" s="1">
        <v>-2.6567027280121795</v>
      </c>
    </row>
    <row r="35" spans="2:16" x14ac:dyDescent="0.2">
      <c r="G35" s="1" t="s">
        <v>7</v>
      </c>
      <c r="H35" s="7">
        <v>0.76244373620987183</v>
      </c>
      <c r="I35" s="7">
        <v>1</v>
      </c>
      <c r="J35" s="7">
        <v>0.25925925925925947</v>
      </c>
      <c r="N35" s="1">
        <v>-3.3793258700314932</v>
      </c>
      <c r="O35" s="1">
        <v>3.2123667377398748</v>
      </c>
      <c r="P35" s="1">
        <v>1.4046908315565045</v>
      </c>
    </row>
    <row r="36" spans="2:16" x14ac:dyDescent="0.2">
      <c r="G36" s="1" t="s">
        <v>8</v>
      </c>
      <c r="H36" s="7">
        <v>0.66212219197173083</v>
      </c>
      <c r="I36" s="7">
        <v>0.25925925925925952</v>
      </c>
      <c r="J36" s="7">
        <v>1</v>
      </c>
      <c r="N36" s="1">
        <v>-2.6567027280121804</v>
      </c>
      <c r="O36" s="1">
        <v>1.4046908315565048</v>
      </c>
      <c r="P36" s="1">
        <v>2.3948827292110888</v>
      </c>
    </row>
    <row r="37" spans="2:16" x14ac:dyDescent="0.2">
      <c r="K37" s="8" t="s">
        <v>16</v>
      </c>
    </row>
  </sheetData>
  <printOptions horizontalCentered="1" verticalCentered="1"/>
  <pageMargins left="0.75" right="0.75" top="1" bottom="1" header="0" footer="0"/>
  <pageSetup scale="87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V225"/>
  <sheetViews>
    <sheetView showGridLines="0" showRowColHeaders="0" topLeftCell="B1" zoomScaleNormal="100" workbookViewId="0">
      <selection activeCell="P24" sqref="P24"/>
    </sheetView>
  </sheetViews>
  <sheetFormatPr baseColWidth="10" defaultColWidth="8.140625" defaultRowHeight="12.75" x14ac:dyDescent="0.2"/>
  <cols>
    <col min="1" max="1" width="36.85546875" style="17" customWidth="1"/>
    <col min="2" max="11" width="8.140625" style="17" customWidth="1"/>
    <col min="12" max="13" width="10.42578125" style="17" customWidth="1"/>
    <col min="14" max="16" width="8.140625" style="17" customWidth="1"/>
    <col min="17" max="19" width="8.140625" style="18" customWidth="1"/>
    <col min="20" max="20" width="15.42578125" style="18" customWidth="1"/>
    <col min="21" max="21" width="8.140625" style="18" customWidth="1"/>
    <col min="22" max="16384" width="8.140625" style="17"/>
  </cols>
  <sheetData>
    <row r="2" spans="2:22" ht="54" x14ac:dyDescent="0.35">
      <c r="C2" s="47" t="s">
        <v>48</v>
      </c>
      <c r="D2" s="48"/>
      <c r="E2" s="48"/>
      <c r="F2" s="48"/>
      <c r="G2" s="48"/>
      <c r="H2" s="48"/>
      <c r="I2" s="48"/>
      <c r="J2" s="48"/>
      <c r="K2" s="48"/>
      <c r="L2" s="48"/>
      <c r="M2" s="48"/>
      <c r="O2" s="45" t="s">
        <v>47</v>
      </c>
      <c r="P2" s="114">
        <f>D13</f>
        <v>-0.8</v>
      </c>
      <c r="Q2" s="114"/>
      <c r="S2" s="44"/>
      <c r="T2" s="46">
        <f>P2^2</f>
        <v>0.64000000000000012</v>
      </c>
    </row>
    <row r="5" spans="2:22" x14ac:dyDescent="0.2">
      <c r="C5" s="19" t="s">
        <v>18</v>
      </c>
      <c r="D5" s="20"/>
      <c r="E5" s="20"/>
      <c r="F5" s="19" t="s">
        <v>18</v>
      </c>
      <c r="G5" s="20"/>
      <c r="H5" s="20"/>
      <c r="I5" s="20"/>
      <c r="J5" s="20"/>
      <c r="K5" s="20"/>
      <c r="L5" s="19" t="s">
        <v>19</v>
      </c>
      <c r="M5" s="21"/>
    </row>
    <row r="6" spans="2:22" x14ac:dyDescent="0.2">
      <c r="C6" s="19" t="s">
        <v>20</v>
      </c>
      <c r="D6" s="22"/>
      <c r="E6" s="20"/>
      <c r="F6" s="19" t="s">
        <v>21</v>
      </c>
      <c r="G6" s="20"/>
      <c r="H6" s="20"/>
      <c r="I6" s="20"/>
      <c r="J6" s="20"/>
      <c r="K6" s="20"/>
      <c r="L6" s="19" t="s">
        <v>22</v>
      </c>
      <c r="M6" s="21"/>
    </row>
    <row r="7" spans="2:22" ht="22.5" x14ac:dyDescent="0.2">
      <c r="C7" s="23" t="s">
        <v>6</v>
      </c>
      <c r="D7" s="23"/>
      <c r="E7" s="24" t="s">
        <v>23</v>
      </c>
      <c r="F7" s="23" t="s">
        <v>24</v>
      </c>
      <c r="G7" s="23"/>
      <c r="H7" s="24" t="s">
        <v>25</v>
      </c>
      <c r="I7" s="23" t="s">
        <v>26</v>
      </c>
      <c r="J7" s="23"/>
      <c r="L7" s="23" t="s">
        <v>27</v>
      </c>
      <c r="M7" s="23"/>
      <c r="Q7" s="25" t="s">
        <v>7</v>
      </c>
      <c r="R7" s="25"/>
      <c r="T7" s="25" t="s">
        <v>28</v>
      </c>
      <c r="U7" s="25"/>
    </row>
    <row r="8" spans="2:22" x14ac:dyDescent="0.2">
      <c r="C8" s="26" t="s">
        <v>3</v>
      </c>
      <c r="D8" s="26" t="s">
        <v>29</v>
      </c>
      <c r="F8" s="27"/>
      <c r="G8" s="27"/>
      <c r="I8" s="27"/>
      <c r="J8" s="27"/>
      <c r="L8" s="26"/>
      <c r="M8" s="27"/>
    </row>
    <row r="9" spans="2:22" ht="18.75" x14ac:dyDescent="0.2">
      <c r="C9" s="28">
        <v>1</v>
      </c>
      <c r="D9" s="29" t="s">
        <v>30</v>
      </c>
      <c r="E9" s="30"/>
      <c r="F9" s="28" t="s">
        <v>31</v>
      </c>
      <c r="G9" s="31">
        <v>0</v>
      </c>
      <c r="H9" s="30"/>
      <c r="I9" s="28" t="s">
        <v>31</v>
      </c>
      <c r="J9" s="31" t="s">
        <v>32</v>
      </c>
      <c r="K9" s="30"/>
      <c r="L9" s="28" t="s">
        <v>33</v>
      </c>
      <c r="M9" s="31" t="s">
        <v>34</v>
      </c>
      <c r="Q9" s="32" t="s">
        <v>46</v>
      </c>
      <c r="R9" s="33">
        <f ca="1">CORREL(Q11:Q110,R11:R110)</f>
        <v>2.6498009177006173E-2</v>
      </c>
      <c r="T9" s="32" t="s">
        <v>46</v>
      </c>
      <c r="U9" s="33">
        <f ca="1">CORREL(T11:T110,U11:U110)</f>
        <v>-0.77191998677467688</v>
      </c>
      <c r="V9" s="34"/>
    </row>
    <row r="10" spans="2:22" ht="18.75" x14ac:dyDescent="0.2">
      <c r="B10" s="35">
        <v>20</v>
      </c>
      <c r="C10" s="36" t="s">
        <v>30</v>
      </c>
      <c r="D10" s="37">
        <v>1</v>
      </c>
      <c r="E10" s="30"/>
      <c r="F10" s="38" t="s">
        <v>32</v>
      </c>
      <c r="G10" s="37" t="s">
        <v>35</v>
      </c>
      <c r="H10" s="30"/>
      <c r="I10" s="38">
        <v>0</v>
      </c>
      <c r="J10" s="37" t="s">
        <v>35</v>
      </c>
      <c r="K10" s="30"/>
      <c r="L10" s="38" t="s">
        <v>34</v>
      </c>
      <c r="M10" s="37" t="s">
        <v>36</v>
      </c>
      <c r="Q10" s="18" t="s">
        <v>37</v>
      </c>
      <c r="R10" s="18" t="s">
        <v>38</v>
      </c>
      <c r="T10" s="18" t="s">
        <v>3</v>
      </c>
      <c r="U10" s="18" t="s">
        <v>29</v>
      </c>
    </row>
    <row r="11" spans="2:22" x14ac:dyDescent="0.2">
      <c r="Q11" s="39">
        <f ca="1">NORMINV(RAND(),0,1)</f>
        <v>-2.0776028447490313</v>
      </c>
      <c r="R11" s="39">
        <f ca="1">NORMINV(RAND(),0,1)</f>
        <v>-4.5059623785290506E-2</v>
      </c>
      <c r="T11" s="18">
        <f t="array" aca="1" ref="T11:U225" ca="1">MMULT(B,TRANSPOSE(L))</f>
        <v>-2.0776028447490313</v>
      </c>
      <c r="U11" s="18">
        <f ca="1"/>
        <v>1.6350465015280509</v>
      </c>
    </row>
    <row r="12" spans="2:22" x14ac:dyDescent="0.2">
      <c r="C12" s="27"/>
      <c r="D12" s="27"/>
      <c r="F12" s="27"/>
      <c r="G12" s="27"/>
      <c r="I12" s="27"/>
      <c r="J12" s="27"/>
      <c r="L12" s="27"/>
      <c r="M12" s="27"/>
      <c r="Q12" s="39">
        <f t="shared" ref="Q12:R15" ca="1" si="0">NORMINV(RAND(),0,1)</f>
        <v>-2.0791541842523706</v>
      </c>
      <c r="R12" s="39">
        <f t="shared" ca="1" si="0"/>
        <v>-9.6891680310151759E-2</v>
      </c>
      <c r="T12" s="18">
        <f ca="1"/>
        <v>-2.0791541842523706</v>
      </c>
      <c r="U12" s="18">
        <f ca="1"/>
        <v>1.6051883392158057</v>
      </c>
    </row>
    <row r="13" spans="2:22" x14ac:dyDescent="0.2">
      <c r="C13" s="17">
        <v>1</v>
      </c>
      <c r="D13" s="17">
        <f>+C14</f>
        <v>-0.8</v>
      </c>
      <c r="F13" s="34">
        <f>1</f>
        <v>1</v>
      </c>
      <c r="G13" s="34">
        <v>0</v>
      </c>
      <c r="H13" s="34"/>
      <c r="I13" s="34">
        <f t="array" ref="I13:J14">TRANSPOSE(L)</f>
        <v>1</v>
      </c>
      <c r="J13" s="34">
        <v>-0.8</v>
      </c>
      <c r="K13" s="34"/>
      <c r="L13" s="34">
        <f t="array" ref="L13:M14">MMULT(L,TRANSPOSE(L))</f>
        <v>1</v>
      </c>
      <c r="M13" s="34">
        <v>-0.8</v>
      </c>
      <c r="Q13" s="39">
        <f t="shared" ca="1" si="0"/>
        <v>1.3384414834530634</v>
      </c>
      <c r="R13" s="39">
        <f t="shared" ca="1" si="0"/>
        <v>0.66918303625936448</v>
      </c>
      <c r="T13" s="18">
        <f ca="1"/>
        <v>1.3384414834530634</v>
      </c>
      <c r="U13" s="18">
        <f ca="1"/>
        <v>-0.66924336500683212</v>
      </c>
    </row>
    <row r="14" spans="2:22" x14ac:dyDescent="0.2">
      <c r="C14" s="17">
        <f>(-100+B10)/100</f>
        <v>-0.8</v>
      </c>
      <c r="D14" s="17">
        <v>1</v>
      </c>
      <c r="F14" s="34">
        <f>rho</f>
        <v>-0.8</v>
      </c>
      <c r="G14" s="34">
        <f>SQRT(1-rho^2)</f>
        <v>0.59999999999999987</v>
      </c>
      <c r="H14" s="34"/>
      <c r="I14" s="34">
        <v>0</v>
      </c>
      <c r="J14" s="34">
        <v>0.59999999999999987</v>
      </c>
      <c r="K14" s="34"/>
      <c r="L14" s="40">
        <v>-0.8</v>
      </c>
      <c r="M14" s="34">
        <v>1</v>
      </c>
      <c r="Q14" s="39">
        <f t="shared" ca="1" si="0"/>
        <v>1.2896588873106072</v>
      </c>
      <c r="R14" s="39">
        <f t="shared" ca="1" si="0"/>
        <v>1.2577002116453557</v>
      </c>
      <c r="T14" s="18">
        <f ca="1"/>
        <v>1.2896588873106072</v>
      </c>
      <c r="U14" s="18">
        <f ca="1"/>
        <v>-0.27710698286127244</v>
      </c>
    </row>
    <row r="15" spans="2:22" x14ac:dyDescent="0.2">
      <c r="Q15" s="39">
        <f t="shared" ca="1" si="0"/>
        <v>0.29897618487490418</v>
      </c>
      <c r="R15" s="39">
        <f t="shared" ca="1" si="0"/>
        <v>-0.52057749395656849</v>
      </c>
      <c r="T15" s="18">
        <f ca="1"/>
        <v>0.29897618487490418</v>
      </c>
      <c r="U15" s="18">
        <f ca="1"/>
        <v>-0.55152744427386435</v>
      </c>
    </row>
    <row r="16" spans="2:22" x14ac:dyDescent="0.2">
      <c r="Q16" s="39">
        <v>0.38419606717985544</v>
      </c>
      <c r="R16" s="39">
        <v>-6.2058829529772319E-2</v>
      </c>
      <c r="T16" s="18">
        <f ca="1"/>
        <v>0.38419606717985544</v>
      </c>
      <c r="U16" s="18">
        <f ca="1"/>
        <v>-0.34459215146174776</v>
      </c>
    </row>
    <row r="17" spans="3:21" x14ac:dyDescent="0.2">
      <c r="L17" s="41"/>
      <c r="M17" s="41"/>
      <c r="Q17" s="39">
        <v>-1.1789199440346367E-2</v>
      </c>
      <c r="R17" s="39">
        <v>2.1724409999888223</v>
      </c>
      <c r="T17" s="18">
        <f ca="1"/>
        <v>-1.1789199440346367E-2</v>
      </c>
      <c r="U17" s="18">
        <f ca="1"/>
        <v>1.31289595954557</v>
      </c>
    </row>
    <row r="18" spans="3:21" x14ac:dyDescent="0.2">
      <c r="Q18" s="39">
        <v>0.27273595382298332</v>
      </c>
      <c r="R18" s="39">
        <v>1.0925772680587338</v>
      </c>
      <c r="T18" s="18">
        <f ca="1"/>
        <v>0.27273595382298332</v>
      </c>
      <c r="U18" s="18">
        <f ca="1"/>
        <v>0.43735759777685346</v>
      </c>
    </row>
    <row r="19" spans="3:21" x14ac:dyDescent="0.2">
      <c r="Q19" s="39">
        <v>-0.80969675728439716</v>
      </c>
      <c r="R19" s="39">
        <v>2.7556394644537123</v>
      </c>
      <c r="T19" s="18">
        <f ca="1"/>
        <v>-0.80969675728439716</v>
      </c>
      <c r="U19" s="18">
        <f ca="1"/>
        <v>2.3011410844997449</v>
      </c>
    </row>
    <row r="20" spans="3:21" x14ac:dyDescent="0.2">
      <c r="C20" s="42"/>
      <c r="Q20" s="39">
        <v>-1.0656470947003398</v>
      </c>
      <c r="R20" s="39">
        <v>1.4677048524310412</v>
      </c>
      <c r="T20" s="18">
        <f ca="1"/>
        <v>-1.0656470947003398</v>
      </c>
      <c r="U20" s="18">
        <f ca="1"/>
        <v>1.7331405872188963</v>
      </c>
    </row>
    <row r="21" spans="3:21" x14ac:dyDescent="0.2">
      <c r="Q21" s="39">
        <v>-0.73904936575860924</v>
      </c>
      <c r="R21" s="39">
        <v>-1.5054104659951921</v>
      </c>
      <c r="T21" s="18">
        <f ca="1"/>
        <v>-0.73904936575860924</v>
      </c>
      <c r="U21" s="18">
        <f ca="1"/>
        <v>-0.31200678699022766</v>
      </c>
    </row>
    <row r="22" spans="3:21" x14ac:dyDescent="0.2">
      <c r="Q22" s="39">
        <v>0.23311125851053816</v>
      </c>
      <c r="R22" s="39">
        <v>0.4495147143295869</v>
      </c>
      <c r="T22" s="18">
        <f ca="1"/>
        <v>0.23311125851053816</v>
      </c>
      <c r="U22" s="18">
        <f ca="1"/>
        <v>8.3219821789321552E-2</v>
      </c>
    </row>
    <row r="23" spans="3:21" x14ac:dyDescent="0.2">
      <c r="Q23" s="39">
        <v>0.78198849809133741</v>
      </c>
      <c r="R23" s="39">
        <v>0.14608774996730278</v>
      </c>
      <c r="T23" s="18">
        <f ca="1"/>
        <v>0.78198849809133741</v>
      </c>
      <c r="U23" s="18">
        <f ca="1"/>
        <v>-0.53793814849268828</v>
      </c>
    </row>
    <row r="24" spans="3:21" x14ac:dyDescent="0.2">
      <c r="Q24" s="39">
        <v>0.27164040949072821</v>
      </c>
      <c r="R24" s="39">
        <v>1.6479175271652005</v>
      </c>
      <c r="T24" s="18">
        <f ca="1"/>
        <v>0.27164040949072821</v>
      </c>
      <c r="U24" s="18">
        <f ca="1"/>
        <v>0.77143818870653746</v>
      </c>
    </row>
    <row r="25" spans="3:21" x14ac:dyDescent="0.2">
      <c r="I25" s="43"/>
      <c r="J25" s="43"/>
      <c r="K25" s="43"/>
      <c r="L25" s="43"/>
      <c r="Q25" s="39">
        <v>1.705021509381464</v>
      </c>
      <c r="R25" s="39">
        <v>-0.4623920294421805</v>
      </c>
      <c r="T25" s="18">
        <f ca="1"/>
        <v>1.705021509381464</v>
      </c>
      <c r="U25" s="18">
        <f ca="1"/>
        <v>-1.6414524251704794</v>
      </c>
    </row>
    <row r="26" spans="3:21" x14ac:dyDescent="0.2">
      <c r="I26" s="43"/>
      <c r="J26" s="43"/>
      <c r="K26" s="43"/>
      <c r="L26" s="43"/>
      <c r="Q26" s="39">
        <v>0.29700997037241206</v>
      </c>
      <c r="R26" s="39">
        <v>0.44077944583930484</v>
      </c>
      <c r="T26" s="18">
        <f ca="1"/>
        <v>0.29700997037241206</v>
      </c>
      <c r="U26" s="18">
        <f ca="1"/>
        <v>2.6859691205653208E-2</v>
      </c>
    </row>
    <row r="27" spans="3:21" x14ac:dyDescent="0.2">
      <c r="I27" s="43"/>
      <c r="J27" s="43"/>
      <c r="K27" s="43"/>
      <c r="L27" s="43"/>
      <c r="Q27" s="39">
        <v>0.45882539079144613</v>
      </c>
      <c r="R27" s="39">
        <v>0.14044257780170755</v>
      </c>
      <c r="T27" s="18">
        <f ca="1"/>
        <v>0.45882539079144613</v>
      </c>
      <c r="U27" s="18">
        <f ca="1"/>
        <v>-0.28279476595213238</v>
      </c>
    </row>
    <row r="28" spans="3:21" x14ac:dyDescent="0.2">
      <c r="I28" s="43"/>
      <c r="J28" s="43"/>
      <c r="K28" s="43"/>
      <c r="L28" s="43"/>
      <c r="Q28" s="39">
        <v>0.18051292353995063</v>
      </c>
      <c r="R28" s="39">
        <v>0.69314494733266296</v>
      </c>
      <c r="T28" s="18">
        <f ca="1"/>
        <v>0.18051292353995063</v>
      </c>
      <c r="U28" s="18">
        <f ca="1"/>
        <v>0.27147662956763718</v>
      </c>
    </row>
    <row r="29" spans="3:21" x14ac:dyDescent="0.2">
      <c r="I29" s="43"/>
      <c r="J29" s="43"/>
      <c r="K29" s="43"/>
      <c r="L29" s="43"/>
      <c r="Q29" s="39">
        <v>5.2636594999164524E-3</v>
      </c>
      <c r="R29" s="39">
        <v>0.18719296134172114</v>
      </c>
      <c r="T29" s="18">
        <f ca="1"/>
        <v>5.2636594999164524E-3</v>
      </c>
      <c r="U29" s="18">
        <f ca="1"/>
        <v>0.1081048492050995</v>
      </c>
    </row>
    <row r="30" spans="3:21" x14ac:dyDescent="0.2">
      <c r="I30" s="43"/>
      <c r="J30" s="43"/>
      <c r="K30" s="43"/>
      <c r="L30" s="43"/>
      <c r="Q30" s="39">
        <v>-0.96590243599607506</v>
      </c>
      <c r="R30" s="39">
        <v>9.9078822281653848E-4</v>
      </c>
      <c r="T30" s="18">
        <f ca="1"/>
        <v>-0.96590243599607506</v>
      </c>
      <c r="U30" s="18">
        <f ca="1"/>
        <v>0.77331642173055004</v>
      </c>
    </row>
    <row r="31" spans="3:21" x14ac:dyDescent="0.2">
      <c r="I31" s="43"/>
      <c r="J31" s="43"/>
      <c r="K31" s="43"/>
      <c r="L31" s="43"/>
      <c r="Q31" s="39">
        <v>0.88341573510171401</v>
      </c>
      <c r="R31" s="39">
        <v>-0.34355568516438506</v>
      </c>
      <c r="T31" s="18">
        <f ca="1"/>
        <v>0.88341573510171401</v>
      </c>
      <c r="U31" s="18">
        <f ca="1"/>
        <v>-0.91286599918000233</v>
      </c>
    </row>
    <row r="32" spans="3:21" x14ac:dyDescent="0.2">
      <c r="I32" s="43"/>
      <c r="J32" s="43"/>
      <c r="K32" s="43"/>
      <c r="L32" s="43"/>
      <c r="Q32" s="39">
        <v>-0.85239775783302085</v>
      </c>
      <c r="R32" s="39">
        <v>0.16040495398257903</v>
      </c>
      <c r="T32" s="18">
        <f ca="1"/>
        <v>-0.85239775783302085</v>
      </c>
      <c r="U32" s="18">
        <f ca="1"/>
        <v>0.77816117865596413</v>
      </c>
    </row>
    <row r="33" spans="9:21" x14ac:dyDescent="0.2">
      <c r="I33" s="43"/>
      <c r="J33" s="43"/>
      <c r="K33" s="43"/>
      <c r="L33" s="43"/>
      <c r="Q33" s="39">
        <v>0.92322331561200865</v>
      </c>
      <c r="R33" s="39">
        <v>-1.1890430000312753</v>
      </c>
      <c r="T33" s="18">
        <f ca="1"/>
        <v>0.92322331561200865</v>
      </c>
      <c r="U33" s="18">
        <f ca="1"/>
        <v>-1.452004452508372</v>
      </c>
    </row>
    <row r="34" spans="9:21" x14ac:dyDescent="0.2">
      <c r="I34" s="43"/>
      <c r="J34" s="43"/>
      <c r="K34" s="43"/>
      <c r="L34" s="43"/>
      <c r="Q34" s="39">
        <v>0.2752585746834868</v>
      </c>
      <c r="R34" s="39">
        <v>-0.67338362394681561</v>
      </c>
      <c r="T34" s="18">
        <f ca="1"/>
        <v>0.2752585746834868</v>
      </c>
      <c r="U34" s="18">
        <f ca="1"/>
        <v>-0.62423703411487874</v>
      </c>
    </row>
    <row r="35" spans="9:21" x14ac:dyDescent="0.2">
      <c r="I35" s="43"/>
      <c r="J35" s="43"/>
      <c r="K35" s="43"/>
      <c r="L35" s="43"/>
      <c r="Q35" s="39">
        <v>0.40026152469036524</v>
      </c>
      <c r="R35" s="39">
        <v>1.8007701438651522</v>
      </c>
      <c r="T35" s="18">
        <f ca="1"/>
        <v>0.40026152469036524</v>
      </c>
      <c r="U35" s="18">
        <f ca="1"/>
        <v>0.7602528665667988</v>
      </c>
    </row>
    <row r="36" spans="9:21" x14ac:dyDescent="0.2">
      <c r="I36" s="43"/>
      <c r="J36" s="43"/>
      <c r="K36" s="43"/>
      <c r="L36" s="43"/>
      <c r="Q36" s="39">
        <v>5.3585695382349322E-2</v>
      </c>
      <c r="R36" s="39">
        <v>0.23829773491794387</v>
      </c>
      <c r="T36" s="18">
        <f ca="1"/>
        <v>5.3585695382349322E-2</v>
      </c>
      <c r="U36" s="18">
        <f ca="1"/>
        <v>0.10011008464488683</v>
      </c>
    </row>
    <row r="37" spans="9:21" x14ac:dyDescent="0.2">
      <c r="I37" s="43"/>
      <c r="J37" s="43"/>
      <c r="K37" s="43"/>
      <c r="L37" s="43"/>
      <c r="Q37" s="39">
        <v>-0.25401181379641524</v>
      </c>
      <c r="R37" s="39">
        <v>0.91166871693784679</v>
      </c>
      <c r="T37" s="18">
        <f ca="1"/>
        <v>-0.25401181379641524</v>
      </c>
      <c r="U37" s="18">
        <f ca="1"/>
        <v>0.75021068119984013</v>
      </c>
    </row>
    <row r="38" spans="9:21" x14ac:dyDescent="0.2">
      <c r="I38" s="43"/>
      <c r="J38" s="43"/>
      <c r="K38" s="43"/>
      <c r="L38" s="43"/>
      <c r="Q38" s="39">
        <v>0.15479986683508073</v>
      </c>
      <c r="R38" s="39">
        <v>-0.91036385226983452</v>
      </c>
      <c r="T38" s="18">
        <f ca="1"/>
        <v>0.15479986683508073</v>
      </c>
      <c r="U38" s="18">
        <f ca="1"/>
        <v>-0.67005820482996514</v>
      </c>
    </row>
    <row r="39" spans="9:21" x14ac:dyDescent="0.2">
      <c r="Q39" s="39">
        <v>0.31255191817711159</v>
      </c>
      <c r="R39" s="39">
        <v>-1.0555135057533449</v>
      </c>
      <c r="T39" s="18">
        <f ca="1"/>
        <v>0.31255191817711159</v>
      </c>
      <c r="U39" s="18">
        <f ca="1"/>
        <v>-0.88334963799369604</v>
      </c>
    </row>
    <row r="40" spans="9:21" x14ac:dyDescent="0.2">
      <c r="Q40" s="39">
        <v>0.17867741648632401</v>
      </c>
      <c r="R40" s="39">
        <v>0.58030891767850301</v>
      </c>
      <c r="T40" s="18">
        <f ca="1"/>
        <v>0.17867741648632401</v>
      </c>
      <c r="U40" s="18">
        <f ca="1"/>
        <v>0.2052434174180425</v>
      </c>
    </row>
    <row r="41" spans="9:21" x14ac:dyDescent="0.2">
      <c r="Q41" s="39">
        <v>1.9254469547739538E-2</v>
      </c>
      <c r="R41" s="39">
        <v>0.48237569900142307</v>
      </c>
      <c r="T41" s="18">
        <f ca="1"/>
        <v>1.9254469547739538E-2</v>
      </c>
      <c r="U41" s="18">
        <f ca="1"/>
        <v>0.27402184376266214</v>
      </c>
    </row>
    <row r="42" spans="9:21" x14ac:dyDescent="0.2">
      <c r="Q42" s="39">
        <v>0.69677664218046509</v>
      </c>
      <c r="R42" s="39">
        <v>5.4793925490511264E-2</v>
      </c>
      <c r="T42" s="18">
        <f ca="1"/>
        <v>0.69677664218046509</v>
      </c>
      <c r="U42" s="18">
        <f ca="1"/>
        <v>-0.52454495845006532</v>
      </c>
    </row>
    <row r="43" spans="9:21" x14ac:dyDescent="0.2">
      <c r="Q43" s="39">
        <v>-1.2096661517382867E-2</v>
      </c>
      <c r="R43" s="39">
        <v>-0.93005781953893107</v>
      </c>
      <c r="T43" s="18">
        <f ca="1"/>
        <v>-1.2096661517382867E-2</v>
      </c>
      <c r="U43" s="18">
        <f ca="1"/>
        <v>-0.54835736250945222</v>
      </c>
    </row>
    <row r="44" spans="9:21" x14ac:dyDescent="0.2">
      <c r="Q44" s="39">
        <v>-0.53633966004824174</v>
      </c>
      <c r="R44" s="39">
        <v>0.32784871607343224</v>
      </c>
      <c r="T44" s="18">
        <f ca="1"/>
        <v>-0.53633966004824174</v>
      </c>
      <c r="U44" s="18">
        <f ca="1"/>
        <v>0.62578095768265274</v>
      </c>
    </row>
    <row r="45" spans="9:21" x14ac:dyDescent="0.2">
      <c r="Q45" s="39">
        <v>-1.5041602181480602</v>
      </c>
      <c r="R45" s="39">
        <v>-0.67320324364621786</v>
      </c>
      <c r="T45" s="18">
        <f ca="1"/>
        <v>-1.5041602181480602</v>
      </c>
      <c r="U45" s="18">
        <f ca="1"/>
        <v>0.79940622833071773</v>
      </c>
    </row>
    <row r="46" spans="9:21" x14ac:dyDescent="0.2">
      <c r="Q46" s="39">
        <v>-1.1705507603677701</v>
      </c>
      <c r="R46" s="39">
        <v>0.52263861359493458</v>
      </c>
      <c r="T46" s="18">
        <f ca="1"/>
        <v>-1.1705507603677701</v>
      </c>
      <c r="U46" s="18">
        <f ca="1"/>
        <v>1.2500237764511768</v>
      </c>
    </row>
    <row r="47" spans="9:21" x14ac:dyDescent="0.2">
      <c r="Q47" s="39">
        <v>0.38609325044713405</v>
      </c>
      <c r="R47" s="39">
        <v>0.5114710232739228</v>
      </c>
      <c r="T47" s="18">
        <f ca="1"/>
        <v>0.38609325044713405</v>
      </c>
      <c r="U47" s="18">
        <f ca="1"/>
        <v>-1.9919863933536286E-3</v>
      </c>
    </row>
    <row r="48" spans="9:21" x14ac:dyDescent="0.2">
      <c r="Q48" s="39">
        <v>-6.3282978051471706E-2</v>
      </c>
      <c r="R48" s="39">
        <v>1.0055496515924309</v>
      </c>
      <c r="T48" s="18">
        <f ca="1"/>
        <v>-6.3282978051471706E-2</v>
      </c>
      <c r="U48" s="18">
        <f ca="1"/>
        <v>0.65395617339663581</v>
      </c>
    </row>
    <row r="49" spans="17:21" x14ac:dyDescent="0.2">
      <c r="Q49" s="39">
        <v>-1.0599083714871558</v>
      </c>
      <c r="R49" s="39">
        <v>-0.22366935410607136</v>
      </c>
      <c r="T49" s="18">
        <f ca="1"/>
        <v>-1.0599083714871558</v>
      </c>
      <c r="U49" s="18">
        <f ca="1"/>
        <v>0.71372508472608187</v>
      </c>
    </row>
    <row r="50" spans="17:21" x14ac:dyDescent="0.2">
      <c r="Q50" s="39">
        <v>1.3277686971264262</v>
      </c>
      <c r="R50" s="39">
        <v>-1.2121894955678858</v>
      </c>
      <c r="T50" s="18">
        <f ca="1"/>
        <v>1.3277686971264262</v>
      </c>
      <c r="U50" s="18">
        <f ca="1"/>
        <v>-1.7895286550418725</v>
      </c>
    </row>
    <row r="51" spans="17:21" x14ac:dyDescent="0.2">
      <c r="Q51" s="39">
        <v>-2.3008935486027529</v>
      </c>
      <c r="R51" s="39">
        <v>2.0788736620892617E-2</v>
      </c>
      <c r="T51" s="18">
        <f ca="1"/>
        <v>-2.3008935486027529</v>
      </c>
      <c r="U51" s="18">
        <f ca="1"/>
        <v>1.8531880808547379</v>
      </c>
    </row>
    <row r="52" spans="17:21" x14ac:dyDescent="0.2">
      <c r="Q52" s="39">
        <v>-1.2408904681619255</v>
      </c>
      <c r="R52" s="39">
        <v>6.4430607897024317E-2</v>
      </c>
      <c r="T52" s="18">
        <f ca="1"/>
        <v>-1.2408904681619255</v>
      </c>
      <c r="U52" s="18">
        <f ca="1"/>
        <v>1.0313707392677549</v>
      </c>
    </row>
    <row r="53" spans="17:21" x14ac:dyDescent="0.2">
      <c r="Q53" s="39">
        <v>0.28609977680391774</v>
      </c>
      <c r="R53" s="39">
        <v>-0.35930051005579078</v>
      </c>
      <c r="T53" s="18">
        <f ca="1"/>
        <v>0.28609977680391774</v>
      </c>
      <c r="U53" s="18">
        <f ca="1"/>
        <v>-0.44446012747660862</v>
      </c>
    </row>
    <row r="54" spans="17:21" x14ac:dyDescent="0.2">
      <c r="Q54" s="39">
        <v>0.96004252987413041</v>
      </c>
      <c r="R54" s="39">
        <v>1.4629447531361648</v>
      </c>
      <c r="T54" s="18">
        <f ca="1"/>
        <v>0.96004252987413041</v>
      </c>
      <c r="U54" s="18">
        <f ca="1"/>
        <v>0.10973282798239425</v>
      </c>
    </row>
    <row r="55" spans="17:21" x14ac:dyDescent="0.2">
      <c r="Q55" s="39">
        <v>1.0368168637412785</v>
      </c>
      <c r="R55" s="39">
        <v>-0.20249940656906351</v>
      </c>
      <c r="T55" s="18">
        <f ca="1"/>
        <v>1.0368168637412785</v>
      </c>
      <c r="U55" s="18">
        <f ca="1"/>
        <v>-0.95095313493446088</v>
      </c>
    </row>
    <row r="56" spans="17:21" x14ac:dyDescent="0.2">
      <c r="Q56" s="39">
        <v>-2.1541185829992351</v>
      </c>
      <c r="R56" s="39">
        <v>-0.40959947068814784</v>
      </c>
      <c r="T56" s="18">
        <f ca="1"/>
        <v>-2.1541185829992351</v>
      </c>
      <c r="U56" s="18">
        <f ca="1"/>
        <v>1.4775351839864994</v>
      </c>
    </row>
    <row r="57" spans="17:21" x14ac:dyDescent="0.2">
      <c r="Q57" s="39">
        <v>-1.1007819717888139</v>
      </c>
      <c r="R57" s="39">
        <v>0.34868748468055966</v>
      </c>
      <c r="T57" s="18">
        <f ca="1"/>
        <v>-1.1007819717888139</v>
      </c>
      <c r="U57" s="18">
        <f ca="1"/>
        <v>1.0898380682393869</v>
      </c>
    </row>
    <row r="58" spans="17:21" x14ac:dyDescent="0.2">
      <c r="Q58" s="39">
        <v>-0.64600733984222347</v>
      </c>
      <c r="R58" s="39">
        <v>-0.86785048752187111</v>
      </c>
      <c r="T58" s="18">
        <f ca="1"/>
        <v>-0.64600733984222347</v>
      </c>
      <c r="U58" s="18">
        <f ca="1"/>
        <v>-3.9044206393437086E-3</v>
      </c>
    </row>
    <row r="59" spans="17:21" x14ac:dyDescent="0.2">
      <c r="Q59" s="39">
        <v>-0.16387406964330559</v>
      </c>
      <c r="R59" s="39">
        <v>9.687582390655658E-2</v>
      </c>
      <c r="T59" s="18">
        <f ca="1"/>
        <v>-0.16387406964330559</v>
      </c>
      <c r="U59" s="18">
        <f ca="1"/>
        <v>0.18922475005857842</v>
      </c>
    </row>
    <row r="60" spans="17:21" x14ac:dyDescent="0.2">
      <c r="Q60" s="39">
        <v>0.23819028935016473</v>
      </c>
      <c r="R60" s="39">
        <v>-0.24675793372604099</v>
      </c>
      <c r="T60" s="18">
        <f ca="1"/>
        <v>0.23819028935016473</v>
      </c>
      <c r="U60" s="18">
        <f ca="1"/>
        <v>-0.33860699171575637</v>
      </c>
    </row>
    <row r="61" spans="17:21" x14ac:dyDescent="0.2">
      <c r="Q61" s="39">
        <v>-0.10986064062154277</v>
      </c>
      <c r="R61" s="39">
        <v>-0.27432711144577604</v>
      </c>
      <c r="T61" s="18">
        <f ca="1"/>
        <v>-0.10986064062154277</v>
      </c>
      <c r="U61" s="18">
        <f ca="1"/>
        <v>-7.6707754370231362E-2</v>
      </c>
    </row>
    <row r="62" spans="17:21" x14ac:dyDescent="0.2">
      <c r="Q62" s="39">
        <v>-0.36228060725630318</v>
      </c>
      <c r="R62" s="39">
        <v>-0.87637863037707531</v>
      </c>
      <c r="T62" s="18">
        <f ca="1"/>
        <v>-0.36228060725630318</v>
      </c>
      <c r="U62" s="18">
        <f ca="1"/>
        <v>-0.23600269242120248</v>
      </c>
    </row>
    <row r="63" spans="17:21" x14ac:dyDescent="0.2">
      <c r="Q63" s="39">
        <v>1.1455134601200374</v>
      </c>
      <c r="R63" s="39">
        <v>0.1343365010386301</v>
      </c>
      <c r="T63" s="18">
        <f ca="1"/>
        <v>1.1455134601200374</v>
      </c>
      <c r="U63" s="18">
        <f ca="1"/>
        <v>-0.83580886747285188</v>
      </c>
    </row>
    <row r="64" spans="17:21" x14ac:dyDescent="0.2">
      <c r="Q64" s="39">
        <v>1.6520302592158447</v>
      </c>
      <c r="R64" s="39">
        <v>0.5637281479154852</v>
      </c>
      <c r="T64" s="18">
        <f ca="1"/>
        <v>1.6520302592158447</v>
      </c>
      <c r="U64" s="18">
        <f ca="1"/>
        <v>-0.9833873186233848</v>
      </c>
    </row>
    <row r="65" spans="17:21" x14ac:dyDescent="0.2">
      <c r="Q65" s="39">
        <v>0.97710537901282035</v>
      </c>
      <c r="R65" s="39">
        <v>-0.82886817333198781</v>
      </c>
      <c r="T65" s="18">
        <f ca="1"/>
        <v>0.97710537901282035</v>
      </c>
      <c r="U65" s="18">
        <f ca="1"/>
        <v>-1.2790052072094489</v>
      </c>
    </row>
    <row r="66" spans="17:21" x14ac:dyDescent="0.2">
      <c r="Q66" s="39">
        <v>0.55616252120880372</v>
      </c>
      <c r="R66" s="39">
        <v>1.9131889654704839</v>
      </c>
      <c r="T66" s="18">
        <f ca="1"/>
        <v>0.55616252120880372</v>
      </c>
      <c r="U66" s="18">
        <f ca="1"/>
        <v>0.70298336231524705</v>
      </c>
    </row>
    <row r="67" spans="17:21" x14ac:dyDescent="0.2">
      <c r="Q67" s="39">
        <v>-1.3898885992245353</v>
      </c>
      <c r="R67" s="39">
        <v>1.0440909248457726</v>
      </c>
      <c r="T67" s="18">
        <f ca="1"/>
        <v>-1.3898885992245353</v>
      </c>
      <c r="U67" s="18">
        <f ca="1"/>
        <v>1.7383654342870918</v>
      </c>
    </row>
    <row r="68" spans="17:21" x14ac:dyDescent="0.2">
      <c r="Q68" s="39">
        <v>-0.80904227122921535</v>
      </c>
      <c r="R68" s="39">
        <v>0.32042576092565167</v>
      </c>
      <c r="T68" s="18">
        <f ca="1"/>
        <v>-0.80904227122921535</v>
      </c>
      <c r="U68" s="18">
        <f ca="1"/>
        <v>0.83948927353876335</v>
      </c>
    </row>
    <row r="69" spans="17:21" x14ac:dyDescent="0.2">
      <c r="Q69" s="39">
        <v>0.42083437129975576</v>
      </c>
      <c r="R69" s="39">
        <v>1.8403550538270208</v>
      </c>
      <c r="T69" s="18">
        <f ca="1"/>
        <v>0.42083437129975576</v>
      </c>
      <c r="U69" s="18">
        <f ca="1"/>
        <v>0.76754553525640756</v>
      </c>
    </row>
    <row r="70" spans="17:21" x14ac:dyDescent="0.2">
      <c r="Q70" s="39">
        <v>-0.30188112115402133</v>
      </c>
      <c r="R70" s="39">
        <v>-1.15628758411198</v>
      </c>
      <c r="T70" s="18">
        <f ca="1"/>
        <v>-0.30188112115402133</v>
      </c>
      <c r="U70" s="18">
        <f ca="1"/>
        <v>-0.45226765354397069</v>
      </c>
    </row>
    <row r="71" spans="17:21" x14ac:dyDescent="0.2">
      <c r="Q71" s="39">
        <v>0.56847469821147656</v>
      </c>
      <c r="R71" s="39">
        <v>-0.59327834863513829</v>
      </c>
      <c r="T71" s="18">
        <f ca="1"/>
        <v>0.56847469821147656</v>
      </c>
      <c r="U71" s="18">
        <f ca="1"/>
        <v>-0.81074676775026422</v>
      </c>
    </row>
    <row r="72" spans="17:21" x14ac:dyDescent="0.2">
      <c r="Q72" s="39">
        <v>7.7864314237061888E-2</v>
      </c>
      <c r="R72" s="39">
        <v>-3.0242088523738379E-2</v>
      </c>
      <c r="T72" s="18">
        <f ca="1"/>
        <v>7.7864314237061888E-2</v>
      </c>
      <c r="U72" s="18">
        <f ca="1"/>
        <v>-8.0436704503892537E-2</v>
      </c>
    </row>
    <row r="73" spans="17:21" x14ac:dyDescent="0.2">
      <c r="Q73" s="39">
        <v>1.1724656575839174</v>
      </c>
      <c r="R73" s="39">
        <v>0.22159665321459487</v>
      </c>
      <c r="T73" s="18">
        <f ca="1"/>
        <v>1.1724656575839174</v>
      </c>
      <c r="U73" s="18">
        <f ca="1"/>
        <v>-0.80501453413837709</v>
      </c>
    </row>
    <row r="74" spans="17:21" x14ac:dyDescent="0.2">
      <c r="Q74" s="39">
        <v>-0.98647282641928502</v>
      </c>
      <c r="R74" s="39">
        <v>-2.175984250397148</v>
      </c>
      <c r="T74" s="18">
        <f ca="1"/>
        <v>-0.98647282641928502</v>
      </c>
      <c r="U74" s="18">
        <f ca="1"/>
        <v>-0.51641228910286041</v>
      </c>
    </row>
    <row r="75" spans="17:21" x14ac:dyDescent="0.2">
      <c r="Q75" s="39">
        <v>1.4106823030029294</v>
      </c>
      <c r="R75" s="39">
        <v>0.1448828228332078</v>
      </c>
      <c r="T75" s="18">
        <f ca="1"/>
        <v>1.4106823030029294</v>
      </c>
      <c r="U75" s="18">
        <f ca="1"/>
        <v>-1.0416161487024189</v>
      </c>
    </row>
    <row r="76" spans="17:21" x14ac:dyDescent="0.2">
      <c r="Q76" s="39">
        <v>0.42284617284212078</v>
      </c>
      <c r="R76" s="39">
        <v>-1.6740576636448967</v>
      </c>
      <c r="T76" s="18">
        <f ca="1"/>
        <v>0.42284617284212078</v>
      </c>
      <c r="U76" s="18">
        <f ca="1"/>
        <v>-1.3427115364606346</v>
      </c>
    </row>
    <row r="77" spans="17:21" x14ac:dyDescent="0.2">
      <c r="Q77" s="39">
        <v>-1.033017673728112</v>
      </c>
      <c r="R77" s="39">
        <v>-1.8915227631964426</v>
      </c>
      <c r="T77" s="18">
        <f ca="1"/>
        <v>-1.033017673728112</v>
      </c>
      <c r="U77" s="18">
        <f ca="1"/>
        <v>-0.30849951893537564</v>
      </c>
    </row>
    <row r="78" spans="17:21" x14ac:dyDescent="0.2">
      <c r="Q78" s="39">
        <v>1.0364265694417387</v>
      </c>
      <c r="R78" s="39">
        <v>0.45028576213818683</v>
      </c>
      <c r="T78" s="18">
        <f ca="1"/>
        <v>1.0364265694417387</v>
      </c>
      <c r="U78" s="18">
        <f ca="1"/>
        <v>-0.55896979827047899</v>
      </c>
    </row>
    <row r="79" spans="17:21" x14ac:dyDescent="0.2">
      <c r="Q79" s="39">
        <v>-1.3331993298934535</v>
      </c>
      <c r="R79" s="39">
        <v>0.88134079078445438</v>
      </c>
      <c r="T79" s="18">
        <f ca="1"/>
        <v>-1.3331993298934535</v>
      </c>
      <c r="U79" s="18">
        <f ca="1"/>
        <v>1.5953639383854354</v>
      </c>
    </row>
    <row r="80" spans="17:21" x14ac:dyDescent="0.2">
      <c r="Q80" s="39">
        <v>0.99735766865083364</v>
      </c>
      <c r="R80" s="39">
        <v>-0.91737420747780618</v>
      </c>
      <c r="T80" s="18">
        <f ca="1"/>
        <v>0.99735766865083364</v>
      </c>
      <c r="U80" s="18">
        <f ca="1"/>
        <v>-1.3483106594073506</v>
      </c>
    </row>
    <row r="81" spans="17:21" x14ac:dyDescent="0.2">
      <c r="Q81" s="39">
        <v>-1.6203876125754388</v>
      </c>
      <c r="R81" s="39">
        <v>1.4350667171254989</v>
      </c>
      <c r="T81" s="18">
        <f ca="1"/>
        <v>-1.6203876125754388</v>
      </c>
      <c r="U81" s="18">
        <f ca="1"/>
        <v>2.1573501203356504</v>
      </c>
    </row>
    <row r="82" spans="17:21" x14ac:dyDescent="0.2">
      <c r="Q82" s="39">
        <v>-0.27794998350523781</v>
      </c>
      <c r="R82" s="39">
        <v>-0.61267683024563779</v>
      </c>
      <c r="T82" s="18">
        <f ca="1"/>
        <v>-0.27794998350523781</v>
      </c>
      <c r="U82" s="18">
        <f ca="1"/>
        <v>-0.14524611134319235</v>
      </c>
    </row>
    <row r="83" spans="17:21" x14ac:dyDescent="0.2">
      <c r="Q83" s="39">
        <v>0.48474520467859039</v>
      </c>
      <c r="R83" s="39">
        <v>-0.27324993240238193</v>
      </c>
      <c r="T83" s="18">
        <f ca="1"/>
        <v>0.48474520467859039</v>
      </c>
      <c r="U83" s="18">
        <f ca="1"/>
        <v>-0.5517461231843015</v>
      </c>
    </row>
    <row r="84" spans="17:21" x14ac:dyDescent="0.2">
      <c r="Q84" s="39">
        <v>1.835279270328261</v>
      </c>
      <c r="R84" s="39">
        <v>-0.41854165749543482</v>
      </c>
      <c r="T84" s="18">
        <f ca="1"/>
        <v>1.835279270328261</v>
      </c>
      <c r="U84" s="18">
        <f ca="1"/>
        <v>-1.7193484107598698</v>
      </c>
    </row>
    <row r="85" spans="17:21" x14ac:dyDescent="0.2">
      <c r="Q85" s="39">
        <v>-1.2144789053543379</v>
      </c>
      <c r="R85" s="39">
        <v>0.7222583307020698</v>
      </c>
      <c r="T85" s="18">
        <f ca="1"/>
        <v>-1.2144789053543379</v>
      </c>
      <c r="U85" s="18">
        <f ca="1"/>
        <v>1.4049381227047122</v>
      </c>
    </row>
    <row r="86" spans="17:21" x14ac:dyDescent="0.2">
      <c r="Q86" s="39">
        <v>0.69757442868850705</v>
      </c>
      <c r="R86" s="39">
        <v>-0.20652347410653227</v>
      </c>
      <c r="T86" s="18">
        <f ca="1"/>
        <v>0.69757442868850705</v>
      </c>
      <c r="U86" s="18">
        <f ca="1"/>
        <v>-0.681973627414725</v>
      </c>
    </row>
    <row r="87" spans="17:21" x14ac:dyDescent="0.2">
      <c r="Q87" s="39">
        <v>0.77361838064510735</v>
      </c>
      <c r="R87" s="39">
        <v>-0.25873735937219777</v>
      </c>
      <c r="T87" s="18">
        <f ca="1"/>
        <v>0.77361838064510735</v>
      </c>
      <c r="U87" s="18">
        <f ca="1"/>
        <v>-0.77413712013940461</v>
      </c>
    </row>
    <row r="88" spans="17:21" x14ac:dyDescent="0.2">
      <c r="Q88" s="39">
        <v>0.73892964601727007</v>
      </c>
      <c r="R88" s="39">
        <v>-1.1861377365115384</v>
      </c>
      <c r="T88" s="18">
        <f ca="1"/>
        <v>0.73892964601727007</v>
      </c>
      <c r="U88" s="18">
        <f ca="1"/>
        <v>-1.3028263587207389</v>
      </c>
    </row>
    <row r="89" spans="17:21" x14ac:dyDescent="0.2">
      <c r="Q89" s="39">
        <v>0.11662795171100143</v>
      </c>
      <c r="R89" s="39">
        <v>-6.1043031908820627E-2</v>
      </c>
      <c r="T89" s="18">
        <f ca="1"/>
        <v>0.11662795171100143</v>
      </c>
      <c r="U89" s="18">
        <f ca="1"/>
        <v>-0.12992818051409352</v>
      </c>
    </row>
    <row r="90" spans="17:21" x14ac:dyDescent="0.2">
      <c r="Q90" s="39">
        <v>-1.1601589714973208</v>
      </c>
      <c r="R90" s="39">
        <v>-1.879105529941</v>
      </c>
      <c r="T90" s="18">
        <f ca="1"/>
        <v>-1.1601589714973208</v>
      </c>
      <c r="U90" s="18">
        <f ca="1"/>
        <v>-0.19933614076674289</v>
      </c>
    </row>
    <row r="91" spans="17:21" x14ac:dyDescent="0.2">
      <c r="Q91" s="39">
        <v>1.905445119551048</v>
      </c>
      <c r="R91" s="39">
        <v>0.11772166668240588</v>
      </c>
      <c r="T91" s="18">
        <f ca="1"/>
        <v>1.905445119551048</v>
      </c>
      <c r="U91" s="18">
        <f ca="1"/>
        <v>-1.4537230956313949</v>
      </c>
    </row>
    <row r="92" spans="17:21" x14ac:dyDescent="0.2">
      <c r="Q92" s="39">
        <v>-0.58684425555758213</v>
      </c>
      <c r="R92" s="39">
        <v>-2.255445494274265</v>
      </c>
      <c r="T92" s="18">
        <f ca="1"/>
        <v>-0.58684425555758213</v>
      </c>
      <c r="U92" s="18">
        <f ca="1"/>
        <v>-0.88379189211849296</v>
      </c>
    </row>
    <row r="93" spans="17:21" x14ac:dyDescent="0.2">
      <c r="Q93" s="39">
        <v>1.3170629705303272</v>
      </c>
      <c r="R93" s="39">
        <v>-1.138404337513466</v>
      </c>
      <c r="T93" s="18">
        <f ca="1"/>
        <v>1.3170629705303272</v>
      </c>
      <c r="U93" s="18">
        <f ca="1"/>
        <v>-1.7366929789323411</v>
      </c>
    </row>
    <row r="94" spans="17:21" x14ac:dyDescent="0.2">
      <c r="Q94" s="39">
        <v>2.6813423566316427E-2</v>
      </c>
      <c r="R94" s="39">
        <v>4.324042746215688E-2</v>
      </c>
      <c r="T94" s="18">
        <f ca="1"/>
        <v>2.6813423566316427E-2</v>
      </c>
      <c r="U94" s="18">
        <f ca="1"/>
        <v>4.4935176242409808E-3</v>
      </c>
    </row>
    <row r="95" spans="17:21" x14ac:dyDescent="0.2">
      <c r="Q95" s="39">
        <v>0.11293825883619563</v>
      </c>
      <c r="R95" s="39">
        <v>2.7468064368481171</v>
      </c>
      <c r="T95" s="18">
        <f ca="1"/>
        <v>0.11293825883619563</v>
      </c>
      <c r="U95" s="18">
        <f ca="1"/>
        <v>1.5577332550399132</v>
      </c>
    </row>
    <row r="96" spans="17:21" x14ac:dyDescent="0.2">
      <c r="Q96" s="39">
        <v>0.50580253027784594</v>
      </c>
      <c r="R96" s="39">
        <v>0.4143654469121999</v>
      </c>
      <c r="T96" s="18">
        <f ca="1"/>
        <v>0.50580253027784594</v>
      </c>
      <c r="U96" s="18">
        <f ca="1"/>
        <v>-0.15602275607495691</v>
      </c>
    </row>
    <row r="97" spans="17:21" x14ac:dyDescent="0.2">
      <c r="Q97" s="39">
        <v>-0.96975629583431289</v>
      </c>
      <c r="R97" s="39">
        <v>-0.44450211974559284</v>
      </c>
      <c r="T97" s="18">
        <f ca="1"/>
        <v>-0.96975629583431289</v>
      </c>
      <c r="U97" s="18">
        <f ca="1"/>
        <v>0.50910376482009467</v>
      </c>
    </row>
    <row r="98" spans="17:21" x14ac:dyDescent="0.2">
      <c r="Q98" s="39">
        <v>-0.27256802744524022</v>
      </c>
      <c r="R98" s="39">
        <v>-6.4351941943074975E-2</v>
      </c>
      <c r="T98" s="18">
        <f ca="1"/>
        <v>-0.27256802744524022</v>
      </c>
      <c r="U98" s="18">
        <f ca="1"/>
        <v>0.1794432567903472</v>
      </c>
    </row>
    <row r="99" spans="17:21" x14ac:dyDescent="0.2">
      <c r="Q99" s="39">
        <v>-1.359584338785667</v>
      </c>
      <c r="R99" s="39">
        <v>-0.88874182599171836</v>
      </c>
      <c r="T99" s="18">
        <f ca="1"/>
        <v>-1.359584338785667</v>
      </c>
      <c r="U99" s="18">
        <f ca="1"/>
        <v>0.55442237543350281</v>
      </c>
    </row>
    <row r="100" spans="17:21" x14ac:dyDescent="0.2">
      <c r="Q100" s="39">
        <v>-1.8170610243431264</v>
      </c>
      <c r="R100" s="39">
        <v>0.38113089001797917</v>
      </c>
      <c r="T100" s="18">
        <f ca="1"/>
        <v>-1.8170610243431264</v>
      </c>
      <c r="U100" s="18">
        <f ca="1"/>
        <v>1.6823273534852887</v>
      </c>
    </row>
    <row r="101" spans="17:21" x14ac:dyDescent="0.2">
      <c r="Q101" s="39">
        <v>-0.8386458712601641</v>
      </c>
      <c r="R101" s="39">
        <v>0.45434118032044057</v>
      </c>
      <c r="T101" s="18">
        <f ca="1"/>
        <v>-0.8386458712601641</v>
      </c>
      <c r="U101" s="18">
        <f ca="1"/>
        <v>0.94352140520039551</v>
      </c>
    </row>
    <row r="102" spans="17:21" x14ac:dyDescent="0.2">
      <c r="Q102" s="39">
        <v>-0.70420184262148533</v>
      </c>
      <c r="R102" s="39">
        <v>-0.91440412742950805</v>
      </c>
      <c r="T102" s="18">
        <f ca="1"/>
        <v>-0.70420184262148533</v>
      </c>
      <c r="U102" s="18">
        <f ca="1"/>
        <v>1.4718997639483589E-2</v>
      </c>
    </row>
    <row r="103" spans="17:21" x14ac:dyDescent="0.2">
      <c r="Q103" s="39">
        <v>-0.66124943991406426</v>
      </c>
      <c r="R103" s="39">
        <v>-1.4259890054668798</v>
      </c>
      <c r="T103" s="18">
        <f ca="1"/>
        <v>-0.66124943991406426</v>
      </c>
      <c r="U103" s="18">
        <f ca="1"/>
        <v>-0.3265938513488762</v>
      </c>
    </row>
    <row r="104" spans="17:21" x14ac:dyDescent="0.2">
      <c r="Q104" s="39">
        <v>-0.24586897590978068</v>
      </c>
      <c r="R104" s="39">
        <v>1.2421234050493277</v>
      </c>
      <c r="T104" s="18">
        <f ca="1"/>
        <v>-0.24586897590978068</v>
      </c>
      <c r="U104" s="18">
        <f ca="1"/>
        <v>0.94196922375742098</v>
      </c>
    </row>
    <row r="105" spans="17:21" x14ac:dyDescent="0.2">
      <c r="Q105" s="39">
        <v>1.59645949891312</v>
      </c>
      <c r="R105" s="39">
        <v>-0.6695811555595268</v>
      </c>
      <c r="T105" s="18">
        <f ca="1"/>
        <v>1.59645949891312</v>
      </c>
      <c r="U105" s="18">
        <f ca="1"/>
        <v>-1.678916292466212</v>
      </c>
    </row>
    <row r="106" spans="17:21" x14ac:dyDescent="0.2">
      <c r="Q106" s="39">
        <v>0.19501184221034862</v>
      </c>
      <c r="R106" s="39">
        <v>-0.79442299211926737</v>
      </c>
      <c r="T106" s="18">
        <f ca="1"/>
        <v>0.19501184221034862</v>
      </c>
      <c r="U106" s="18">
        <f ca="1"/>
        <v>-0.63266326903983927</v>
      </c>
    </row>
    <row r="107" spans="17:21" x14ac:dyDescent="0.2">
      <c r="Q107" s="39">
        <v>0.14526437926129354</v>
      </c>
      <c r="R107" s="39">
        <v>1.3503066019311225</v>
      </c>
      <c r="T107" s="18">
        <f ca="1"/>
        <v>0.14526437926129354</v>
      </c>
      <c r="U107" s="18">
        <f ca="1"/>
        <v>0.69397245774963845</v>
      </c>
    </row>
    <row r="108" spans="17:21" x14ac:dyDescent="0.2">
      <c r="Q108" s="39">
        <v>-0.6123358998164512</v>
      </c>
      <c r="R108" s="39">
        <v>-3.1955657547443437</v>
      </c>
      <c r="T108" s="18">
        <f ca="1"/>
        <v>-0.6123358998164512</v>
      </c>
      <c r="U108" s="18">
        <f ca="1"/>
        <v>-1.4274707329934446</v>
      </c>
    </row>
    <row r="109" spans="17:21" x14ac:dyDescent="0.2">
      <c r="Q109" s="39">
        <v>1.2091246387603811</v>
      </c>
      <c r="R109" s="39">
        <v>-0.61347142175775882</v>
      </c>
      <c r="T109" s="18">
        <f ca="1"/>
        <v>1.2091246387603811</v>
      </c>
      <c r="U109" s="18">
        <f ca="1"/>
        <v>-1.3353825640629602</v>
      </c>
    </row>
    <row r="110" spans="17:21" x14ac:dyDescent="0.2">
      <c r="Q110" s="39">
        <v>0.68072869080529586</v>
      </c>
      <c r="R110" s="39">
        <v>0.28468206469175572</v>
      </c>
      <c r="T110" s="18">
        <f ca="1"/>
        <v>0.68072869080529586</v>
      </c>
      <c r="U110" s="18">
        <f ca="1"/>
        <v>-0.37377371382918334</v>
      </c>
    </row>
    <row r="111" spans="17:21" x14ac:dyDescent="0.2">
      <c r="Q111" s="39">
        <v>-0.23965501569629793</v>
      </c>
      <c r="R111" s="39">
        <v>-1.2787854515633601</v>
      </c>
      <c r="T111" s="18">
        <f ca="1"/>
        <v>-0.23965501569629793</v>
      </c>
      <c r="U111" s="18">
        <f ca="1"/>
        <v>-0.57554725838097753</v>
      </c>
    </row>
    <row r="112" spans="17:21" x14ac:dyDescent="0.2">
      <c r="Q112" s="39">
        <v>-1.0127305750341176</v>
      </c>
      <c r="R112" s="39">
        <v>-1.0205133923895553</v>
      </c>
      <c r="T112" s="18">
        <f ca="1"/>
        <v>-1.0127305750341176</v>
      </c>
      <c r="U112" s="18">
        <f ca="1"/>
        <v>0.19787642459356103</v>
      </c>
    </row>
    <row r="113" spans="17:21" x14ac:dyDescent="0.2">
      <c r="Q113" s="39">
        <v>1.313771748984011E-2</v>
      </c>
      <c r="R113" s="39">
        <v>1.2939202155255702</v>
      </c>
      <c r="T113" s="18">
        <f ca="1"/>
        <v>1.313771748984011E-2</v>
      </c>
      <c r="U113" s="18">
        <f ca="1"/>
        <v>0.76584195532346988</v>
      </c>
    </row>
    <row r="114" spans="17:21" x14ac:dyDescent="0.2">
      <c r="Q114" s="39">
        <v>9.7015698389364968E-2</v>
      </c>
      <c r="R114" s="39">
        <v>-0.95290408847199326</v>
      </c>
      <c r="T114" s="18">
        <f ca="1"/>
        <v>9.7015698389364968E-2</v>
      </c>
      <c r="U114" s="18">
        <f ca="1"/>
        <v>-0.6493550117946878</v>
      </c>
    </row>
    <row r="115" spans="17:21" x14ac:dyDescent="0.2">
      <c r="Q115" s="39">
        <v>-1.6980042397783577</v>
      </c>
      <c r="R115" s="39">
        <v>-0.28224249751738539</v>
      </c>
      <c r="T115" s="18">
        <f ca="1"/>
        <v>-1.6980042397783577</v>
      </c>
      <c r="U115" s="18">
        <f ca="1"/>
        <v>1.1890578933122551</v>
      </c>
    </row>
    <row r="116" spans="17:21" x14ac:dyDescent="0.2">
      <c r="Q116" s="39">
        <v>0.11633107448059257</v>
      </c>
      <c r="R116" s="39">
        <v>0.74116063257975218</v>
      </c>
      <c r="T116" s="18">
        <f ca="1"/>
        <v>0.11633107448059257</v>
      </c>
      <c r="U116" s="18">
        <f ca="1"/>
        <v>0.3516315199633771</v>
      </c>
    </row>
    <row r="117" spans="17:21" x14ac:dyDescent="0.2">
      <c r="Q117" s="39">
        <v>-1.9200662021995565</v>
      </c>
      <c r="R117" s="39">
        <v>0.39545469611612072</v>
      </c>
      <c r="T117" s="18">
        <f ca="1"/>
        <v>-1.9200662021995565</v>
      </c>
      <c r="U117" s="18">
        <f ca="1"/>
        <v>1.7733257794293176</v>
      </c>
    </row>
    <row r="118" spans="17:21" x14ac:dyDescent="0.2">
      <c r="Q118" s="39">
        <v>-0.83493186696798771</v>
      </c>
      <c r="R118" s="39">
        <v>1.0653719675396887</v>
      </c>
      <c r="T118" s="18">
        <f ca="1"/>
        <v>-0.83493186696798771</v>
      </c>
      <c r="U118" s="18">
        <f ca="1"/>
        <v>1.3071686740982034</v>
      </c>
    </row>
    <row r="119" spans="17:21" x14ac:dyDescent="0.2">
      <c r="Q119" s="39">
        <v>2.6947729903639726</v>
      </c>
      <c r="R119" s="39">
        <v>5.5380706906467556E-2</v>
      </c>
      <c r="T119" s="18">
        <f ca="1"/>
        <v>2.6947729903639726</v>
      </c>
      <c r="U119" s="18">
        <f ca="1"/>
        <v>-2.1225899681472975</v>
      </c>
    </row>
    <row r="120" spans="17:21" x14ac:dyDescent="0.2">
      <c r="Q120" s="39">
        <v>1.5203916686554662</v>
      </c>
      <c r="R120" s="39">
        <v>0.66899678389855821</v>
      </c>
      <c r="T120" s="18">
        <f ca="1"/>
        <v>1.5203916686554662</v>
      </c>
      <c r="U120" s="18">
        <f ca="1"/>
        <v>-0.81491526458523822</v>
      </c>
    </row>
    <row r="121" spans="17:21" x14ac:dyDescent="0.2">
      <c r="Q121" s="39">
        <v>0.35022105042411766</v>
      </c>
      <c r="R121" s="39">
        <v>-0.65873637254148343</v>
      </c>
      <c r="T121" s="18">
        <f ca="1"/>
        <v>0.35022105042411766</v>
      </c>
      <c r="U121" s="18">
        <f ca="1"/>
        <v>-0.67541866386418414</v>
      </c>
    </row>
    <row r="122" spans="17:21" x14ac:dyDescent="0.2">
      <c r="Q122" s="39">
        <v>-0.98041318197537675</v>
      </c>
      <c r="R122" s="39">
        <v>0.97058319127994741</v>
      </c>
      <c r="T122" s="18">
        <f ca="1"/>
        <v>-0.98041318197537675</v>
      </c>
      <c r="U122" s="18">
        <f ca="1"/>
        <v>1.3666804603482698</v>
      </c>
    </row>
    <row r="123" spans="17:21" x14ac:dyDescent="0.2">
      <c r="Q123" s="39">
        <v>-2.265063494000028</v>
      </c>
      <c r="R123" s="39">
        <v>0.48861804358272953</v>
      </c>
      <c r="T123" s="18">
        <f ca="1"/>
        <v>-2.265063494000028</v>
      </c>
      <c r="U123" s="18">
        <f ca="1"/>
        <v>2.10522162134966</v>
      </c>
    </row>
    <row r="124" spans="17:21" x14ac:dyDescent="0.2">
      <c r="Q124" s="39">
        <v>-0.22356874589708442</v>
      </c>
      <c r="R124" s="39">
        <v>-0.32752742967955206</v>
      </c>
      <c r="T124" s="18">
        <f ca="1"/>
        <v>-0.22356874589708442</v>
      </c>
      <c r="U124" s="18">
        <f ca="1"/>
        <v>-1.766146109006364E-2</v>
      </c>
    </row>
    <row r="125" spans="17:21" x14ac:dyDescent="0.2">
      <c r="Q125" s="39">
        <v>1.2354419478192007</v>
      </c>
      <c r="R125" s="39">
        <v>0.94727135134446439</v>
      </c>
      <c r="T125" s="18">
        <f ca="1"/>
        <v>1.2354419478192007</v>
      </c>
      <c r="U125" s="18">
        <f ca="1"/>
        <v>-0.41999074744868214</v>
      </c>
    </row>
    <row r="126" spans="17:21" x14ac:dyDescent="0.2">
      <c r="Q126" s="39">
        <v>0.38245368798831991</v>
      </c>
      <c r="R126" s="39">
        <v>-5.3206781064882913E-2</v>
      </c>
      <c r="T126" s="18">
        <f ca="1"/>
        <v>0.38245368798831991</v>
      </c>
      <c r="U126" s="18">
        <f ca="1"/>
        <v>-0.33788701902958573</v>
      </c>
    </row>
    <row r="127" spans="17:21" x14ac:dyDescent="0.2">
      <c r="Q127" s="39">
        <v>2.2616257824975374</v>
      </c>
      <c r="R127" s="39">
        <v>-0.35902414521284975</v>
      </c>
      <c r="T127" s="18">
        <f ca="1"/>
        <v>2.2616257824975374</v>
      </c>
      <c r="U127" s="18">
        <f ca="1"/>
        <v>-2.0247151131257399</v>
      </c>
    </row>
    <row r="128" spans="17:21" x14ac:dyDescent="0.2">
      <c r="Q128" s="39">
        <v>-0.39576660597973912</v>
      </c>
      <c r="R128" s="39">
        <v>-0.20911447784502518</v>
      </c>
      <c r="T128" s="18">
        <f ca="1"/>
        <v>-0.39576660597973912</v>
      </c>
      <c r="U128" s="18">
        <f ca="1"/>
        <v>0.19114459807677622</v>
      </c>
    </row>
    <row r="129" spans="17:21" x14ac:dyDescent="0.2">
      <c r="Q129" s="39">
        <v>-0.44070201768317552</v>
      </c>
      <c r="R129" s="39">
        <v>0.56454358777281621</v>
      </c>
      <c r="T129" s="18">
        <f ca="1"/>
        <v>-0.44070201768317552</v>
      </c>
      <c r="U129" s="18">
        <f ca="1"/>
        <v>0.69128776681023008</v>
      </c>
    </row>
    <row r="130" spans="17:21" x14ac:dyDescent="0.2">
      <c r="Q130" s="39">
        <v>1.1777446801855835</v>
      </c>
      <c r="R130" s="39">
        <v>-7.5859587828395331E-2</v>
      </c>
      <c r="T130" s="18">
        <f ca="1"/>
        <v>1.1777446801855835</v>
      </c>
      <c r="U130" s="18">
        <f ca="1"/>
        <v>-0.98771149684550408</v>
      </c>
    </row>
    <row r="131" spans="17:21" x14ac:dyDescent="0.2">
      <c r="Q131" s="39">
        <v>-0.13489485847978455</v>
      </c>
      <c r="R131" s="39">
        <v>0.53365690633201712</v>
      </c>
      <c r="T131" s="18">
        <f ca="1"/>
        <v>-0.13489485847978455</v>
      </c>
      <c r="U131" s="18">
        <f ca="1"/>
        <v>0.42811003058303781</v>
      </c>
    </row>
    <row r="132" spans="17:21" x14ac:dyDescent="0.2">
      <c r="Q132" s="39">
        <v>2.0770967548134873</v>
      </c>
      <c r="R132" s="39">
        <v>-0.31999388922759731</v>
      </c>
      <c r="T132" s="18">
        <f ca="1"/>
        <v>2.0770967548134873</v>
      </c>
      <c r="U132" s="18">
        <f ca="1"/>
        <v>-1.8536737373873484</v>
      </c>
    </row>
    <row r="133" spans="17:21" x14ac:dyDescent="0.2">
      <c r="Q133" s="39">
        <v>-0.5438928581966298</v>
      </c>
      <c r="R133" s="39">
        <v>0.27939803424752385</v>
      </c>
      <c r="T133" s="18">
        <f ca="1"/>
        <v>-0.5438928581966298</v>
      </c>
      <c r="U133" s="18">
        <f ca="1"/>
        <v>0.6027531071058182</v>
      </c>
    </row>
    <row r="134" spans="17:21" x14ac:dyDescent="0.2">
      <c r="Q134" s="39">
        <v>-1.518497060704326</v>
      </c>
      <c r="R134" s="39">
        <v>-0.87642645052640522</v>
      </c>
      <c r="T134" s="18">
        <f ca="1"/>
        <v>-1.518497060704326</v>
      </c>
      <c r="U134" s="18">
        <f ca="1"/>
        <v>0.68894177824761782</v>
      </c>
    </row>
    <row r="135" spans="17:21" x14ac:dyDescent="0.2">
      <c r="Q135" s="39">
        <v>0.33181803400437981</v>
      </c>
      <c r="R135" s="39">
        <v>-1.509951265033719</v>
      </c>
      <c r="T135" s="18">
        <f ca="1"/>
        <v>0.33181803400437981</v>
      </c>
      <c r="U135" s="18">
        <f ca="1"/>
        <v>-1.171425186223735</v>
      </c>
    </row>
    <row r="136" spans="17:21" x14ac:dyDescent="0.2">
      <c r="Q136" s="39">
        <v>-1.0443492337713303</v>
      </c>
      <c r="R136" s="39">
        <v>0.90157862435564762</v>
      </c>
      <c r="T136" s="18">
        <f ca="1"/>
        <v>-1.0443492337713303</v>
      </c>
      <c r="U136" s="18">
        <f ca="1"/>
        <v>1.3764265616304527</v>
      </c>
    </row>
    <row r="137" spans="17:21" x14ac:dyDescent="0.2">
      <c r="Q137" s="39">
        <v>-1.3073912206348979</v>
      </c>
      <c r="R137" s="39">
        <v>-0.72295927037253782</v>
      </c>
      <c r="T137" s="18">
        <f ca="1"/>
        <v>-1.3073912206348979</v>
      </c>
      <c r="U137" s="18">
        <f ca="1"/>
        <v>0.61213741428439561</v>
      </c>
    </row>
    <row r="138" spans="17:21" x14ac:dyDescent="0.2">
      <c r="Q138" s="39">
        <v>-0.51486860445917237</v>
      </c>
      <c r="R138" s="39">
        <v>0.5890669623213276</v>
      </c>
      <c r="T138" s="18">
        <f ca="1"/>
        <v>-0.51486860445917237</v>
      </c>
      <c r="U138" s="18">
        <f ca="1"/>
        <v>0.76533506096013437</v>
      </c>
    </row>
    <row r="139" spans="17:21" x14ac:dyDescent="0.2">
      <c r="Q139" s="39">
        <v>-0.82712879797878669</v>
      </c>
      <c r="R139" s="39">
        <v>-0.94866491072795744</v>
      </c>
      <c r="T139" s="18">
        <f ca="1"/>
        <v>-0.82712879797878669</v>
      </c>
      <c r="U139" s="18">
        <f ca="1"/>
        <v>9.2504091946254974E-2</v>
      </c>
    </row>
    <row r="140" spans="17:21" x14ac:dyDescent="0.2">
      <c r="Q140" s="39">
        <v>-0.37845121039985752</v>
      </c>
      <c r="R140" s="39">
        <v>-0.13000860990614566</v>
      </c>
      <c r="T140" s="18">
        <f ca="1"/>
        <v>-0.37845121039985752</v>
      </c>
      <c r="U140" s="18">
        <f ca="1"/>
        <v>0.22475580237619863</v>
      </c>
    </row>
    <row r="141" spans="17:21" x14ac:dyDescent="0.2">
      <c r="Q141" s="39">
        <v>6.4021975546581567E-2</v>
      </c>
      <c r="R141" s="39">
        <v>-1.1950778489192508</v>
      </c>
      <c r="T141" s="18">
        <f ca="1"/>
        <v>6.4021975546581567E-2</v>
      </c>
      <c r="U141" s="18">
        <f ca="1"/>
        <v>-0.76826428978881556</v>
      </c>
    </row>
    <row r="142" spans="17:21" x14ac:dyDescent="0.2">
      <c r="Q142" s="39">
        <v>-1.6305489990106226E-2</v>
      </c>
      <c r="R142" s="39">
        <v>-0.79277728571089567</v>
      </c>
      <c r="T142" s="18">
        <f ca="1"/>
        <v>-1.6305489990106226E-2</v>
      </c>
      <c r="U142" s="18">
        <f ca="1"/>
        <v>-0.46262197943445232</v>
      </c>
    </row>
    <row r="143" spans="17:21" x14ac:dyDescent="0.2">
      <c r="Q143" s="39">
        <v>-0.74994021361437913</v>
      </c>
      <c r="R143" s="39">
        <v>-0.15048277034697599</v>
      </c>
      <c r="T143" s="18">
        <f ca="1"/>
        <v>-0.74994021361437913</v>
      </c>
      <c r="U143" s="18">
        <f ca="1"/>
        <v>0.50966250868331775</v>
      </c>
    </row>
    <row r="144" spans="17:21" x14ac:dyDescent="0.2">
      <c r="Q144" s="39">
        <v>-7.6535264721188379E-2</v>
      </c>
      <c r="R144" s="39">
        <v>0.58087455139306798</v>
      </c>
      <c r="T144" s="18">
        <f ca="1"/>
        <v>-7.6535264721188379E-2</v>
      </c>
      <c r="U144" s="18">
        <f ca="1"/>
        <v>0.40975294261279144</v>
      </c>
    </row>
    <row r="145" spans="17:21" x14ac:dyDescent="0.2">
      <c r="Q145" s="39">
        <v>0.39041638968579717</v>
      </c>
      <c r="R145" s="39">
        <v>1.4501988237708519</v>
      </c>
      <c r="T145" s="18">
        <f ca="1"/>
        <v>0.39041638968579717</v>
      </c>
      <c r="U145" s="18">
        <f ca="1"/>
        <v>0.55778618251387313</v>
      </c>
    </row>
    <row r="146" spans="17:21" x14ac:dyDescent="0.2">
      <c r="Q146" s="39">
        <v>0.57101064267597645</v>
      </c>
      <c r="R146" s="39">
        <v>0.47641120272691873</v>
      </c>
      <c r="T146" s="18">
        <f ca="1"/>
        <v>0.57101064267597645</v>
      </c>
      <c r="U146" s="18">
        <f ca="1"/>
        <v>-0.17096179250463001</v>
      </c>
    </row>
    <row r="147" spans="17:21" x14ac:dyDescent="0.2">
      <c r="Q147" s="39">
        <v>0.27114514057074479</v>
      </c>
      <c r="R147" s="39">
        <v>-0.56702055739181634</v>
      </c>
      <c r="T147" s="18">
        <f ca="1"/>
        <v>0.27114514057074479</v>
      </c>
      <c r="U147" s="18">
        <f ca="1"/>
        <v>-0.55712844689168561</v>
      </c>
    </row>
    <row r="148" spans="17:21" x14ac:dyDescent="0.2">
      <c r="Q148" s="39">
        <v>-0.67759282018906086</v>
      </c>
      <c r="R148" s="39">
        <v>-0.55580875748164993</v>
      </c>
      <c r="T148" s="18">
        <f ca="1"/>
        <v>-0.67759282018906086</v>
      </c>
      <c r="U148" s="18">
        <f ca="1"/>
        <v>0.20858900166225885</v>
      </c>
    </row>
    <row r="149" spans="17:21" x14ac:dyDescent="0.2">
      <c r="Q149" s="39">
        <v>-0.27673703253906101</v>
      </c>
      <c r="R149" s="39">
        <v>1.2677752045296105</v>
      </c>
      <c r="T149" s="18">
        <f ca="1"/>
        <v>-0.27673703253906101</v>
      </c>
      <c r="U149" s="18">
        <f ca="1"/>
        <v>0.98205474874901488</v>
      </c>
    </row>
    <row r="150" spans="17:21" x14ac:dyDescent="0.2">
      <c r="Q150" s="39">
        <v>0.86752672122020003</v>
      </c>
      <c r="R150" s="39">
        <v>0.76900989170514378</v>
      </c>
      <c r="T150" s="18">
        <f ca="1"/>
        <v>0.86752672122020003</v>
      </c>
      <c r="U150" s="18">
        <f ca="1"/>
        <v>-0.23261544195307388</v>
      </c>
    </row>
    <row r="151" spans="17:21" x14ac:dyDescent="0.2">
      <c r="Q151" s="39">
        <v>4.2086980064467566E-2</v>
      </c>
      <c r="R151" s="39">
        <v>-1.5143144344917587</v>
      </c>
      <c r="T151" s="18">
        <f ca="1"/>
        <v>4.2086980064467566E-2</v>
      </c>
      <c r="U151" s="18">
        <f ca="1"/>
        <v>-0.94225824474662911</v>
      </c>
    </row>
    <row r="152" spans="17:21" x14ac:dyDescent="0.2">
      <c r="Q152" s="39">
        <v>-0.69571498151743238</v>
      </c>
      <c r="R152" s="39">
        <v>-0.14671275933995337</v>
      </c>
      <c r="T152" s="18">
        <f ca="1"/>
        <v>-0.69571498151743238</v>
      </c>
      <c r="U152" s="18">
        <f ca="1"/>
        <v>0.46854432960997389</v>
      </c>
    </row>
    <row r="153" spans="17:21" x14ac:dyDescent="0.2">
      <c r="Q153" s="39">
        <v>-1.0427404827318538</v>
      </c>
      <c r="R153" s="39">
        <v>-7.4113100404237547E-2</v>
      </c>
      <c r="T153" s="18">
        <f ca="1"/>
        <v>-1.0427404827318538</v>
      </c>
      <c r="U153" s="18">
        <f ca="1"/>
        <v>0.78972452594294051</v>
      </c>
    </row>
    <row r="154" spans="17:21" x14ac:dyDescent="0.2">
      <c r="Q154" s="39">
        <v>0.37332479616575298</v>
      </c>
      <c r="R154" s="39">
        <v>-1.7652724172933323</v>
      </c>
      <c r="T154" s="18">
        <f ca="1"/>
        <v>0.37332479616575298</v>
      </c>
      <c r="U154" s="18">
        <f ca="1"/>
        <v>-1.3578232873086016</v>
      </c>
    </row>
    <row r="155" spans="17:21" x14ac:dyDescent="0.2">
      <c r="Q155" s="39">
        <v>0.77011828646295344</v>
      </c>
      <c r="R155" s="39">
        <v>-1.0733226046026196</v>
      </c>
      <c r="T155" s="18">
        <f ca="1"/>
        <v>0.77011828646295344</v>
      </c>
      <c r="U155" s="18">
        <f ca="1"/>
        <v>-1.2600881919319344</v>
      </c>
    </row>
    <row r="156" spans="17:21" x14ac:dyDescent="0.2">
      <c r="Q156" s="39">
        <v>3.0575714705879935E-2</v>
      </c>
      <c r="R156" s="39">
        <v>-0.42816994589504287</v>
      </c>
      <c r="T156" s="18">
        <f ca="1"/>
        <v>3.0575714705879935E-2</v>
      </c>
      <c r="U156" s="18">
        <f ca="1"/>
        <v>-0.28136253930172961</v>
      </c>
    </row>
    <row r="157" spans="17:21" x14ac:dyDescent="0.2">
      <c r="Q157" s="39">
        <v>0.58872090860147441</v>
      </c>
      <c r="R157" s="39">
        <v>-0.45089083142329089</v>
      </c>
      <c r="T157" s="18">
        <f ca="1"/>
        <v>0.58872090860147441</v>
      </c>
      <c r="U157" s="18">
        <f ca="1"/>
        <v>-0.74151122573515393</v>
      </c>
    </row>
    <row r="158" spans="17:21" x14ac:dyDescent="0.2">
      <c r="Q158" s="39">
        <v>-0.70825309793098801</v>
      </c>
      <c r="R158" s="39">
        <v>0.7200823252128925</v>
      </c>
      <c r="T158" s="18">
        <f ca="1"/>
        <v>-0.70825309793098801</v>
      </c>
      <c r="U158" s="18">
        <f ca="1"/>
        <v>0.99865187347252582</v>
      </c>
    </row>
    <row r="159" spans="17:21" x14ac:dyDescent="0.2">
      <c r="Q159" s="39">
        <v>-2.0330377929359411</v>
      </c>
      <c r="R159" s="39">
        <v>1.8976000889858735</v>
      </c>
      <c r="T159" s="18">
        <f ca="1"/>
        <v>-2.0330377929359411</v>
      </c>
      <c r="U159" s="18">
        <f ca="1"/>
        <v>2.764990287740277</v>
      </c>
    </row>
    <row r="160" spans="17:21" x14ac:dyDescent="0.2">
      <c r="Q160" s="39">
        <v>-0.39982047242888663</v>
      </c>
      <c r="R160" s="39">
        <v>0.60124679303532447</v>
      </c>
      <c r="T160" s="18">
        <f ca="1"/>
        <v>-0.39982047242888663</v>
      </c>
      <c r="U160" s="18">
        <f ca="1"/>
        <v>0.6806044537643039</v>
      </c>
    </row>
    <row r="161" spans="17:21" x14ac:dyDescent="0.2">
      <c r="Q161" s="39">
        <v>-2.4810644289098374</v>
      </c>
      <c r="R161" s="39">
        <v>-1.044264918403973</v>
      </c>
      <c r="T161" s="18">
        <f ca="1"/>
        <v>-2.4810644289098374</v>
      </c>
      <c r="U161" s="18">
        <f ca="1"/>
        <v>1.3582925920854863</v>
      </c>
    </row>
    <row r="162" spans="17:21" x14ac:dyDescent="0.2">
      <c r="Q162" s="39">
        <v>7.2593687826287886E-3</v>
      </c>
      <c r="R162" s="39">
        <v>-1.5573827646997103</v>
      </c>
      <c r="T162" s="18">
        <f ca="1"/>
        <v>7.2593687826287886E-3</v>
      </c>
      <c r="U162" s="18">
        <f ca="1"/>
        <v>-0.94023715384592899</v>
      </c>
    </row>
    <row r="163" spans="17:21" x14ac:dyDescent="0.2">
      <c r="Q163" s="39">
        <v>-1.3982244375158195</v>
      </c>
      <c r="R163" s="39">
        <v>-0.75782625948233573</v>
      </c>
      <c r="T163" s="18">
        <f ca="1"/>
        <v>-1.3982244375158195</v>
      </c>
      <c r="U163" s="18">
        <f ca="1"/>
        <v>0.66388379432325428</v>
      </c>
    </row>
    <row r="164" spans="17:21" x14ac:dyDescent="0.2">
      <c r="Q164" s="39">
        <v>1.2830464827508208</v>
      </c>
      <c r="R164" s="39">
        <v>0.77316389398021035</v>
      </c>
      <c r="T164" s="18">
        <f ca="1"/>
        <v>1.2830464827508208</v>
      </c>
      <c r="U164" s="18">
        <f ca="1"/>
        <v>-0.56253884981253055</v>
      </c>
    </row>
    <row r="165" spans="17:21" x14ac:dyDescent="0.2">
      <c r="Q165" s="39">
        <v>-1.2048171607194034</v>
      </c>
      <c r="R165" s="39">
        <v>1.1173141361010783</v>
      </c>
      <c r="T165" s="18">
        <f ca="1"/>
        <v>-1.2048171607194034</v>
      </c>
      <c r="U165" s="18">
        <f ca="1"/>
        <v>1.6342422102361696</v>
      </c>
    </row>
    <row r="166" spans="17:21" x14ac:dyDescent="0.2">
      <c r="Q166" s="39">
        <v>0.44390503156330319</v>
      </c>
      <c r="R166" s="39">
        <v>-0.63399602846584258</v>
      </c>
      <c r="T166" s="18">
        <f ca="1"/>
        <v>0.44390503156330319</v>
      </c>
      <c r="U166" s="18">
        <f ca="1"/>
        <v>-0.73552164233014805</v>
      </c>
    </row>
    <row r="167" spans="17:21" x14ac:dyDescent="0.2">
      <c r="Q167" s="39">
        <v>-2.0662637393297407</v>
      </c>
      <c r="R167" s="39">
        <v>-1.1074375476208265</v>
      </c>
      <c r="T167" s="18">
        <f ca="1"/>
        <v>-2.0662637393297407</v>
      </c>
      <c r="U167" s="18">
        <f ca="1"/>
        <v>0.98854846289129694</v>
      </c>
    </row>
    <row r="168" spans="17:21" x14ac:dyDescent="0.2">
      <c r="Q168" s="39">
        <v>-0.87701962758915464</v>
      </c>
      <c r="R168" s="39">
        <v>-2.3359237293738806</v>
      </c>
      <c r="T168" s="18">
        <f ca="1"/>
        <v>-0.87701962758915464</v>
      </c>
      <c r="U168" s="18">
        <f ca="1"/>
        <v>-0.69993853555300423</v>
      </c>
    </row>
    <row r="169" spans="17:21" x14ac:dyDescent="0.2">
      <c r="Q169" s="39">
        <v>0.46472012341133306</v>
      </c>
      <c r="R169" s="39">
        <v>1.4090076526724467</v>
      </c>
      <c r="T169" s="18">
        <f ca="1"/>
        <v>0.46472012341133306</v>
      </c>
      <c r="U169" s="18">
        <f ca="1"/>
        <v>0.47362849287440134</v>
      </c>
    </row>
    <row r="170" spans="17:21" x14ac:dyDescent="0.2">
      <c r="Q170" s="39">
        <v>1.2067646779520484</v>
      </c>
      <c r="R170" s="39">
        <v>-1.1537310138351207</v>
      </c>
      <c r="T170" s="18">
        <f ca="1"/>
        <v>1.2067646779520484</v>
      </c>
      <c r="U170" s="18">
        <f ca="1"/>
        <v>-1.6576503506627112</v>
      </c>
    </row>
    <row r="171" spans="17:21" x14ac:dyDescent="0.2">
      <c r="Q171" s="39">
        <v>-1.2786254958131118</v>
      </c>
      <c r="R171" s="39">
        <v>1.5315321075933069E-2</v>
      </c>
      <c r="T171" s="18">
        <f ca="1"/>
        <v>-1.2786254958131118</v>
      </c>
      <c r="U171" s="18">
        <f ca="1"/>
        <v>1.0320895892960493</v>
      </c>
    </row>
    <row r="172" spans="17:21" x14ac:dyDescent="0.2">
      <c r="Q172" s="39">
        <v>-0.38908259051214944</v>
      </c>
      <c r="R172" s="39">
        <v>3.1583352452819824</v>
      </c>
      <c r="T172" s="18">
        <f ca="1"/>
        <v>-0.38908259051214944</v>
      </c>
      <c r="U172" s="18">
        <f ca="1"/>
        <v>2.2062672195789084</v>
      </c>
    </row>
    <row r="173" spans="17:21" x14ac:dyDescent="0.2">
      <c r="Q173" s="39">
        <v>1.6379816809428385</v>
      </c>
      <c r="R173" s="39">
        <v>0.93840692535983905</v>
      </c>
      <c r="T173" s="18">
        <f ca="1"/>
        <v>1.6379816809428385</v>
      </c>
      <c r="U173" s="18">
        <f ca="1"/>
        <v>-0.74734118953836748</v>
      </c>
    </row>
    <row r="174" spans="17:21" x14ac:dyDescent="0.2">
      <c r="Q174" s="39">
        <v>2.1035820808807042</v>
      </c>
      <c r="R174" s="39">
        <v>0.12704551453369384</v>
      </c>
      <c r="T174" s="18">
        <f ca="1"/>
        <v>2.1035820808807042</v>
      </c>
      <c r="U174" s="18">
        <f ca="1"/>
        <v>-1.6066383559843471</v>
      </c>
    </row>
    <row r="175" spans="17:21" x14ac:dyDescent="0.2">
      <c r="Q175" s="39">
        <v>0.9651126931243359</v>
      </c>
      <c r="R175" s="39">
        <v>1.7111600855189697</v>
      </c>
      <c r="T175" s="18">
        <f ca="1"/>
        <v>0.9651126931243359</v>
      </c>
      <c r="U175" s="18">
        <f ca="1"/>
        <v>0.25460589681191292</v>
      </c>
    </row>
    <row r="176" spans="17:21" x14ac:dyDescent="0.2">
      <c r="Q176" s="39">
        <v>-1.9851521404549839</v>
      </c>
      <c r="R176" s="39">
        <v>-0.63228281891468829</v>
      </c>
      <c r="T176" s="18">
        <f ca="1"/>
        <v>-1.9851521404549839</v>
      </c>
      <c r="U176" s="18">
        <f ca="1"/>
        <v>1.2087520210151743</v>
      </c>
    </row>
    <row r="177" spans="17:21" x14ac:dyDescent="0.2">
      <c r="Q177" s="39">
        <v>-1.0022662977690104</v>
      </c>
      <c r="R177" s="39">
        <v>-0.9319676032834483</v>
      </c>
      <c r="T177" s="18">
        <f ca="1"/>
        <v>-1.0022662977690104</v>
      </c>
      <c r="U177" s="18">
        <f ca="1"/>
        <v>0.24263247624513962</v>
      </c>
    </row>
    <row r="178" spans="17:21" x14ac:dyDescent="0.2">
      <c r="Q178" s="39">
        <v>0.33718272890973999</v>
      </c>
      <c r="R178" s="39">
        <v>0.19542624965740324</v>
      </c>
      <c r="T178" s="18">
        <f ca="1"/>
        <v>0.33718272890973999</v>
      </c>
      <c r="U178" s="18">
        <f ca="1"/>
        <v>-0.15249043333335011</v>
      </c>
    </row>
    <row r="179" spans="17:21" x14ac:dyDescent="0.2">
      <c r="Q179" s="39">
        <v>0.14698021913614834</v>
      </c>
      <c r="R179" s="39">
        <v>0.86550382713139351</v>
      </c>
      <c r="T179" s="18">
        <f ca="1"/>
        <v>0.14698021913614834</v>
      </c>
      <c r="U179" s="18">
        <f ca="1"/>
        <v>0.40171812096991727</v>
      </c>
    </row>
    <row r="180" spans="17:21" x14ac:dyDescent="0.2">
      <c r="Q180" s="39">
        <v>-0.54347489118227621</v>
      </c>
      <c r="R180" s="39">
        <v>0.19767831951753173</v>
      </c>
      <c r="T180" s="18">
        <f ca="1"/>
        <v>-0.54347489118227621</v>
      </c>
      <c r="U180" s="18">
        <f ca="1"/>
        <v>0.55338690465634</v>
      </c>
    </row>
    <row r="181" spans="17:21" x14ac:dyDescent="0.2">
      <c r="Q181" s="39">
        <v>0.41437318584305793</v>
      </c>
      <c r="R181" s="39">
        <v>0.2023106152112068</v>
      </c>
      <c r="T181" s="18">
        <f ca="1"/>
        <v>0.41437318584305793</v>
      </c>
      <c r="U181" s="18">
        <f ca="1"/>
        <v>-0.21011217954772232</v>
      </c>
    </row>
    <row r="182" spans="17:21" x14ac:dyDescent="0.2">
      <c r="Q182" s="39">
        <v>-0.78255811377672657</v>
      </c>
      <c r="R182" s="39">
        <v>-0.38309864995072607</v>
      </c>
      <c r="T182" s="18">
        <f ca="1"/>
        <v>-0.78255811377672657</v>
      </c>
      <c r="U182" s="18">
        <f ca="1"/>
        <v>0.39618730105094574</v>
      </c>
    </row>
    <row r="183" spans="17:21" x14ac:dyDescent="0.2">
      <c r="Q183" s="39">
        <v>1.0845574575362704</v>
      </c>
      <c r="R183" s="39">
        <v>-0.79722681816067786</v>
      </c>
      <c r="T183" s="18">
        <f ca="1"/>
        <v>1.0845574575362704</v>
      </c>
      <c r="U183" s="18">
        <f ca="1"/>
        <v>-1.3459820569254228</v>
      </c>
    </row>
    <row r="184" spans="17:21" x14ac:dyDescent="0.2">
      <c r="Q184" s="39">
        <v>-1.7484163159608626</v>
      </c>
      <c r="R184" s="39">
        <v>0.55457721809357419</v>
      </c>
      <c r="T184" s="18">
        <f ca="1"/>
        <v>-1.7484163159608626</v>
      </c>
      <c r="U184" s="18">
        <f ca="1"/>
        <v>1.7314793836248346</v>
      </c>
    </row>
    <row r="185" spans="17:21" x14ac:dyDescent="0.2">
      <c r="Q185" s="39">
        <v>1.5747628769594129</v>
      </c>
      <c r="R185" s="39">
        <v>-0.39791173264701818</v>
      </c>
      <c r="T185" s="18">
        <f ca="1"/>
        <v>1.5747628769594129</v>
      </c>
      <c r="U185" s="18">
        <f ca="1"/>
        <v>-1.4985573411557414</v>
      </c>
    </row>
    <row r="186" spans="17:21" x14ac:dyDescent="0.2">
      <c r="Q186" s="39">
        <v>1.0965480733827957</v>
      </c>
      <c r="R186" s="39">
        <v>-1.410637371137478</v>
      </c>
      <c r="T186" s="18">
        <f ca="1"/>
        <v>1.0965480733827957</v>
      </c>
      <c r="U186" s="18">
        <f ca="1"/>
        <v>-1.7236208813887233</v>
      </c>
    </row>
    <row r="187" spans="17:21" x14ac:dyDescent="0.2">
      <c r="Q187" s="39">
        <v>-0.61422729497136297</v>
      </c>
      <c r="R187" s="39">
        <v>1.1483847443549591</v>
      </c>
      <c r="T187" s="18">
        <f ca="1"/>
        <v>-0.61422729497136297</v>
      </c>
      <c r="U187" s="18">
        <f ca="1"/>
        <v>1.1804126825900658</v>
      </c>
    </row>
    <row r="188" spans="17:21" x14ac:dyDescent="0.2">
      <c r="Q188" s="39">
        <v>-0.33797931699351591</v>
      </c>
      <c r="R188" s="39">
        <v>0.87451641410269865</v>
      </c>
      <c r="T188" s="18">
        <f ca="1"/>
        <v>-0.33797931699351591</v>
      </c>
      <c r="U188" s="18">
        <f ca="1"/>
        <v>0.79509330205643181</v>
      </c>
    </row>
    <row r="189" spans="17:21" x14ac:dyDescent="0.2">
      <c r="Q189" s="39">
        <v>0.83010734137119035</v>
      </c>
      <c r="R189" s="39">
        <v>0.99705751096869855</v>
      </c>
      <c r="T189" s="18">
        <f ca="1"/>
        <v>0.83010734137119035</v>
      </c>
      <c r="U189" s="18">
        <f ca="1"/>
        <v>-6.5851366515733312E-2</v>
      </c>
    </row>
    <row r="190" spans="17:21" x14ac:dyDescent="0.2">
      <c r="Q190" s="39">
        <v>-0.34537780184609057</v>
      </c>
      <c r="R190" s="39">
        <v>-0.79587553023246849</v>
      </c>
      <c r="T190" s="18">
        <f ca="1"/>
        <v>-0.34537780184609057</v>
      </c>
      <c r="U190" s="18">
        <f ca="1"/>
        <v>-0.20122307666260847</v>
      </c>
    </row>
    <row r="191" spans="17:21" x14ac:dyDescent="0.2">
      <c r="Q191" s="39">
        <v>1.4303652355719669</v>
      </c>
      <c r="R191" s="39">
        <v>2.6308208783423304</v>
      </c>
      <c r="T191" s="18">
        <f ca="1"/>
        <v>1.4303652355719669</v>
      </c>
      <c r="U191" s="18">
        <f ca="1"/>
        <v>0.43420033854782414</v>
      </c>
    </row>
    <row r="192" spans="17:21" x14ac:dyDescent="0.2">
      <c r="Q192" s="39">
        <v>-1.0672650807459552</v>
      </c>
      <c r="R192" s="39">
        <v>1.6541640927617833</v>
      </c>
      <c r="T192" s="18">
        <f ca="1"/>
        <v>-1.0672650807459552</v>
      </c>
      <c r="U192" s="18">
        <f ca="1"/>
        <v>1.8463105202538339</v>
      </c>
    </row>
    <row r="193" spans="17:21" x14ac:dyDescent="0.2">
      <c r="Q193" s="39">
        <v>0.81439684763521702</v>
      </c>
      <c r="R193" s="39">
        <v>-0.37040179800304252</v>
      </c>
      <c r="T193" s="18">
        <f ca="1"/>
        <v>0.81439684763521702</v>
      </c>
      <c r="U193" s="18">
        <f ca="1"/>
        <v>-0.87375855690999904</v>
      </c>
    </row>
    <row r="194" spans="17:21" x14ac:dyDescent="0.2">
      <c r="Q194" s="39">
        <v>-0.49944889013849147</v>
      </c>
      <c r="R194" s="39">
        <v>1.3791394970223982</v>
      </c>
      <c r="T194" s="18">
        <f ca="1"/>
        <v>-0.49944889013849147</v>
      </c>
      <c r="U194" s="18">
        <f ca="1"/>
        <v>1.2270428103242321</v>
      </c>
    </row>
    <row r="195" spans="17:21" x14ac:dyDescent="0.2">
      <c r="Q195" s="39">
        <v>-0.4210047262672697</v>
      </c>
      <c r="R195" s="39">
        <v>1.2565178012761242</v>
      </c>
      <c r="T195" s="18">
        <f ca="1"/>
        <v>-0.4210047262672697</v>
      </c>
      <c r="U195" s="18">
        <f ca="1"/>
        <v>1.0907144617794902</v>
      </c>
    </row>
    <row r="196" spans="17:21" x14ac:dyDescent="0.2">
      <c r="Q196" s="39">
        <v>-0.56777559327660754</v>
      </c>
      <c r="R196" s="39">
        <v>-0.58385873563677393</v>
      </c>
      <c r="T196" s="18">
        <f ca="1"/>
        <v>-0.56777559327660754</v>
      </c>
      <c r="U196" s="18">
        <f ca="1"/>
        <v>0.10390523323922179</v>
      </c>
    </row>
    <row r="197" spans="17:21" x14ac:dyDescent="0.2">
      <c r="Q197" s="39">
        <v>-2.1473370131645249</v>
      </c>
      <c r="R197" s="39">
        <v>1.2967540720529205</v>
      </c>
      <c r="T197" s="18">
        <f ca="1"/>
        <v>-2.1473370131645249</v>
      </c>
      <c r="U197" s="18">
        <f ca="1"/>
        <v>2.4959220537633722</v>
      </c>
    </row>
    <row r="198" spans="17:21" x14ac:dyDescent="0.2">
      <c r="Q198" s="39">
        <v>-0.17791276024761549</v>
      </c>
      <c r="R198" s="39">
        <v>-0.30657797243903651</v>
      </c>
      <c r="T198" s="18">
        <f ca="1"/>
        <v>-0.17791276024761549</v>
      </c>
      <c r="U198" s="18">
        <f ca="1"/>
        <v>-4.161657526532947E-2</v>
      </c>
    </row>
    <row r="199" spans="17:21" x14ac:dyDescent="0.2">
      <c r="Q199" s="39">
        <v>1.568820126196524</v>
      </c>
      <c r="R199" s="39">
        <v>1.486668712620463</v>
      </c>
      <c r="T199" s="18">
        <f ca="1"/>
        <v>1.568820126196524</v>
      </c>
      <c r="U199" s="18">
        <f ca="1"/>
        <v>-0.36305487338494158</v>
      </c>
    </row>
    <row r="200" spans="17:21" x14ac:dyDescent="0.2">
      <c r="Q200" s="39">
        <v>0.87158689994260663</v>
      </c>
      <c r="R200" s="39">
        <v>-6.6347892948148329E-2</v>
      </c>
      <c r="T200" s="18">
        <f ca="1"/>
        <v>0.87158689994260663</v>
      </c>
      <c r="U200" s="18">
        <f ca="1"/>
        <v>-0.73707825572297436</v>
      </c>
    </row>
    <row r="201" spans="17:21" x14ac:dyDescent="0.2">
      <c r="Q201" s="39">
        <v>8.5454655499526772E-2</v>
      </c>
      <c r="R201" s="39">
        <v>-0.1807259457163013</v>
      </c>
      <c r="T201" s="18">
        <f ca="1"/>
        <v>8.5454655499526772E-2</v>
      </c>
      <c r="U201" s="18">
        <f ca="1"/>
        <v>-0.17679929182940218</v>
      </c>
    </row>
    <row r="202" spans="17:21" x14ac:dyDescent="0.2">
      <c r="Q202" s="39">
        <v>-0.14017745905426393</v>
      </c>
      <c r="R202" s="39">
        <v>0.74721296569664708</v>
      </c>
      <c r="T202" s="18">
        <f ca="1"/>
        <v>-0.14017745905426393</v>
      </c>
      <c r="U202" s="18">
        <f ca="1"/>
        <v>0.56046974666139926</v>
      </c>
    </row>
    <row r="203" spans="17:21" x14ac:dyDescent="0.2">
      <c r="Q203" s="39">
        <v>0.94710395040646578</v>
      </c>
      <c r="R203" s="39">
        <v>8.2553668471796043E-2</v>
      </c>
      <c r="T203" s="18">
        <f ca="1"/>
        <v>0.94710395040646578</v>
      </c>
      <c r="U203" s="18">
        <f ca="1"/>
        <v>-0.70815095924209503</v>
      </c>
    </row>
    <row r="204" spans="17:21" x14ac:dyDescent="0.2">
      <c r="Q204" s="39">
        <v>6.5373686078783244E-2</v>
      </c>
      <c r="R204" s="39">
        <v>1.4559710721662906</v>
      </c>
      <c r="T204" s="18">
        <f ca="1"/>
        <v>6.5373686078783244E-2</v>
      </c>
      <c r="U204" s="18">
        <f ca="1"/>
        <v>0.82128369443674765</v>
      </c>
    </row>
    <row r="205" spans="17:21" x14ac:dyDescent="0.2">
      <c r="Q205" s="39">
        <v>-0.22168154838137272</v>
      </c>
      <c r="R205" s="39">
        <v>2.6843158236395519</v>
      </c>
      <c r="T205" s="18">
        <f ca="1"/>
        <v>-0.22168154838137272</v>
      </c>
      <c r="U205" s="18">
        <f ca="1"/>
        <v>1.7879347328888291</v>
      </c>
    </row>
    <row r="206" spans="17:21" x14ac:dyDescent="0.2">
      <c r="Q206" s="39">
        <v>0.64903761699192097</v>
      </c>
      <c r="R206" s="39">
        <v>-0.53534012743327075</v>
      </c>
      <c r="T206" s="18">
        <f ca="1"/>
        <v>0.64903761699192097</v>
      </c>
      <c r="U206" s="18">
        <f ca="1"/>
        <v>-0.84043417005349919</v>
      </c>
    </row>
    <row r="207" spans="17:21" x14ac:dyDescent="0.2">
      <c r="Q207" s="39">
        <v>-2.5172910364848962</v>
      </c>
      <c r="R207" s="39">
        <v>-0.27346782455101581</v>
      </c>
      <c r="T207" s="18">
        <f ca="1"/>
        <v>-2.5172910364848962</v>
      </c>
      <c r="U207" s="18">
        <f ca="1"/>
        <v>1.8497521344573074</v>
      </c>
    </row>
    <row r="208" spans="17:21" x14ac:dyDescent="0.2">
      <c r="Q208" s="39">
        <v>5.8985933104258634E-2</v>
      </c>
      <c r="R208" s="39">
        <v>-4.9063346032443819E-2</v>
      </c>
      <c r="T208" s="18">
        <f ca="1"/>
        <v>5.8985933104258634E-2</v>
      </c>
      <c r="U208" s="18">
        <f ca="1"/>
        <v>-7.6626754102873201E-2</v>
      </c>
    </row>
    <row r="209" spans="17:21" x14ac:dyDescent="0.2">
      <c r="Q209" s="39">
        <v>0.30698243816014648</v>
      </c>
      <c r="R209" s="39">
        <v>0.73697916565303712</v>
      </c>
      <c r="T209" s="18">
        <f ca="1"/>
        <v>0.30698243816014648</v>
      </c>
      <c r="U209" s="18">
        <f ca="1"/>
        <v>0.19660154886370498</v>
      </c>
    </row>
    <row r="210" spans="17:21" x14ac:dyDescent="0.2">
      <c r="Q210" s="39">
        <v>1.224379420699202</v>
      </c>
      <c r="R210" s="39">
        <v>1.1898094083789115</v>
      </c>
      <c r="T210" s="18">
        <f ca="1"/>
        <v>1.224379420699202</v>
      </c>
      <c r="U210" s="18">
        <f ca="1"/>
        <v>-0.26561789153201487</v>
      </c>
    </row>
    <row r="211" spans="17:21" x14ac:dyDescent="0.2">
      <c r="Q211" s="39">
        <v>0.74053724807286536</v>
      </c>
      <c r="R211" s="39">
        <v>0.56558773649224592</v>
      </c>
      <c r="T211" s="18">
        <f ca="1"/>
        <v>0.74053724807286536</v>
      </c>
      <c r="U211" s="18">
        <f ca="1"/>
        <v>-0.25307715656294488</v>
      </c>
    </row>
    <row r="212" spans="17:21" x14ac:dyDescent="0.2">
      <c r="Q212" s="39">
        <v>-1.2699437685651285</v>
      </c>
      <c r="R212" s="39">
        <v>-0.19499844246100512</v>
      </c>
      <c r="T212" s="18">
        <f ca="1"/>
        <v>-1.2699437685651285</v>
      </c>
      <c r="U212" s="18">
        <f ca="1"/>
        <v>0.89895594937549972</v>
      </c>
    </row>
    <row r="213" spans="17:21" x14ac:dyDescent="0.2">
      <c r="Q213" s="39">
        <v>0.56239370608502037</v>
      </c>
      <c r="R213" s="39">
        <v>-1.1948534049445887</v>
      </c>
      <c r="T213" s="18">
        <f ca="1"/>
        <v>0.56239370608502037</v>
      </c>
      <c r="U213" s="18">
        <f ca="1"/>
        <v>-1.1668270078347693</v>
      </c>
    </row>
    <row r="214" spans="17:21" x14ac:dyDescent="0.2">
      <c r="Q214" s="39">
        <v>1.2076800848281994</v>
      </c>
      <c r="R214" s="39">
        <v>-5.9427581998415871E-2</v>
      </c>
      <c r="T214" s="18">
        <f ca="1"/>
        <v>1.2076800848281994</v>
      </c>
      <c r="U214" s="18">
        <f ca="1"/>
        <v>-1.0018006170616092</v>
      </c>
    </row>
    <row r="215" spans="17:21" x14ac:dyDescent="0.2">
      <c r="Q215" s="39">
        <v>-1.7446634774907182</v>
      </c>
      <c r="R215" s="39">
        <v>1.3125613183156193</v>
      </c>
      <c r="T215" s="18">
        <f ca="1"/>
        <v>-1.7446634774907182</v>
      </c>
      <c r="U215" s="18">
        <f ca="1"/>
        <v>2.1832675729819462</v>
      </c>
    </row>
    <row r="216" spans="17:21" x14ac:dyDescent="0.2">
      <c r="Q216" s="39">
        <v>-1.8362570308746418</v>
      </c>
      <c r="R216" s="39">
        <v>6.9800333806755405E-2</v>
      </c>
      <c r="T216" s="18">
        <f ca="1"/>
        <v>-1.8362570308746418</v>
      </c>
      <c r="U216" s="18">
        <f ca="1"/>
        <v>1.5108858249837667</v>
      </c>
    </row>
    <row r="217" spans="17:21" x14ac:dyDescent="0.2">
      <c r="Q217" s="39">
        <v>-0.6427805609156596</v>
      </c>
      <c r="R217" s="39">
        <v>0.70349623384199722</v>
      </c>
      <c r="T217" s="18">
        <f ca="1"/>
        <v>-0.6427805609156596</v>
      </c>
      <c r="U217" s="18">
        <f ca="1"/>
        <v>0.93632218903772602</v>
      </c>
    </row>
    <row r="218" spans="17:21" x14ac:dyDescent="0.2">
      <c r="Q218" s="39">
        <v>0.85134820553563717</v>
      </c>
      <c r="R218" s="39">
        <v>-1.6330287142805608</v>
      </c>
      <c r="T218" s="18">
        <f ca="1"/>
        <v>0.85134820553563717</v>
      </c>
      <c r="U218" s="18">
        <f ca="1"/>
        <v>-1.660895792996846</v>
      </c>
    </row>
    <row r="219" spans="17:21" x14ac:dyDescent="0.2">
      <c r="Q219" s="39">
        <v>-1.1317849773197159</v>
      </c>
      <c r="R219" s="39">
        <v>0.54758201940840956</v>
      </c>
      <c r="T219" s="18">
        <f ca="1"/>
        <v>-1.1317849773197159</v>
      </c>
      <c r="U219" s="18">
        <f ca="1"/>
        <v>1.2339771935008184</v>
      </c>
    </row>
    <row r="220" spans="17:21" x14ac:dyDescent="0.2">
      <c r="Q220" s="39">
        <v>-1.0234667810880311</v>
      </c>
      <c r="R220" s="39">
        <v>0.60642304617269227</v>
      </c>
      <c r="T220" s="18">
        <f ca="1"/>
        <v>-1.0234667810880311</v>
      </c>
      <c r="U220" s="18">
        <f ca="1"/>
        <v>1.1826272525740402</v>
      </c>
    </row>
    <row r="221" spans="17:21" x14ac:dyDescent="0.2">
      <c r="Q221" s="39">
        <v>-1.1740575215691949</v>
      </c>
      <c r="R221" s="39">
        <v>1.5047470176051099</v>
      </c>
      <c r="T221" s="18">
        <f ca="1"/>
        <v>-1.1740575215691949</v>
      </c>
      <c r="U221" s="18">
        <f ca="1"/>
        <v>1.8420942278184218</v>
      </c>
    </row>
    <row r="222" spans="17:21" x14ac:dyDescent="0.2">
      <c r="Q222" s="39">
        <v>0.66467360140149401</v>
      </c>
      <c r="R222" s="39">
        <v>1.4690537210609027E-2</v>
      </c>
      <c r="T222" s="18">
        <f ca="1"/>
        <v>0.66467360140149401</v>
      </c>
      <c r="U222" s="18">
        <f ca="1"/>
        <v>-0.52292455879482991</v>
      </c>
    </row>
    <row r="223" spans="17:21" x14ac:dyDescent="0.2">
      <c r="Q223" s="39">
        <v>0.41605861179891535</v>
      </c>
      <c r="R223" s="39">
        <v>-0.31328486905558162</v>
      </c>
      <c r="T223" s="18">
        <f ca="1"/>
        <v>0.41605861179891535</v>
      </c>
      <c r="U223" s="18">
        <f ca="1"/>
        <v>-0.52081781087248125</v>
      </c>
    </row>
    <row r="224" spans="17:21" x14ac:dyDescent="0.2">
      <c r="Q224" s="39">
        <v>-0.77428628730216942</v>
      </c>
      <c r="R224" s="39">
        <v>1.5310619336153142</v>
      </c>
      <c r="T224" s="18">
        <f ca="1"/>
        <v>-0.77428628730216942</v>
      </c>
      <c r="U224" s="18">
        <f ca="1"/>
        <v>1.5380661900109238</v>
      </c>
    </row>
    <row r="225" spans="17:21" x14ac:dyDescent="0.2">
      <c r="Q225" s="39">
        <v>-0.39093482573892502</v>
      </c>
      <c r="R225" s="39">
        <v>-0.89356799924311336</v>
      </c>
      <c r="T225" s="18">
        <f ca="1"/>
        <v>-0.39093482573892502</v>
      </c>
      <c r="U225" s="18">
        <f ca="1"/>
        <v>-0.22339293895472789</v>
      </c>
    </row>
  </sheetData>
  <sheetProtection password="B681" sheet="1" objects="1" scenarios="1" selectLockedCells="1" selectUnlockedCells="1"/>
  <mergeCells count="1">
    <mergeCell ref="P2:Q2"/>
  </mergeCells>
  <printOptions horizontalCentered="1" verticalCentered="1"/>
  <pageMargins left="0.75" right="0.75" top="1" bottom="1" header="0" footer="0"/>
  <pageSetup scale="84" orientation="landscape" r:id="rId1"/>
  <headerFooter alignWithMargins="0"/>
  <ignoredErrors>
    <ignoredError sqref="T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13</xdr:col>
                    <xdr:colOff>95250</xdr:colOff>
                    <xdr:row>1</xdr:row>
                    <xdr:rowOff>38100</xdr:rowOff>
                  </from>
                  <to>
                    <xdr:col>13</xdr:col>
                    <xdr:colOff>495300</xdr:colOff>
                    <xdr:row>1</xdr:row>
                    <xdr:rowOff>638175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13</vt:i4>
      </vt:variant>
    </vt:vector>
  </HeadingPairs>
  <TitlesOfParts>
    <vt:vector size="17" baseType="lpstr">
      <vt:lpstr>FRECUENCIAS</vt:lpstr>
      <vt:lpstr>COVARIANZA</vt:lpstr>
      <vt:lpstr>Correlación</vt:lpstr>
      <vt:lpstr>COEFICIENTE DE CORRELACIÓN</vt:lpstr>
      <vt:lpstr>A</vt:lpstr>
      <vt:lpstr>'COEFICIENTE DE CORRELACIÓN'!Área_de_impresión</vt:lpstr>
      <vt:lpstr>B</vt:lpstr>
      <vt:lpstr>corre</vt:lpstr>
      <vt:lpstr>I</vt:lpstr>
      <vt:lpstr>Ibis</vt:lpstr>
      <vt:lpstr>L</vt:lpstr>
      <vt:lpstr>Muno</vt:lpstr>
      <vt:lpstr>rho</vt:lpstr>
      <vt:lpstr>S</vt:lpstr>
      <vt:lpstr>TT</vt:lpstr>
      <vt:lpstr>uno</vt:lpstr>
      <vt:lpstr>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AlCAMPO</dc:creator>
  <cp:lastModifiedBy>usuario</cp:lastModifiedBy>
  <dcterms:created xsi:type="dcterms:W3CDTF">2012-06-08T14:08:00Z</dcterms:created>
  <dcterms:modified xsi:type="dcterms:W3CDTF">2022-10-26T16:39:45Z</dcterms:modified>
</cp:coreProperties>
</file>