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75" windowWidth="16380" windowHeight="10365" activeTab="0"/>
  </bookViews>
  <sheets>
    <sheet name="Con datos muestrales" sheetId="1" r:id="rId1"/>
    <sheet name="Con estadísticos muestrales" sheetId="2" r:id="rId2"/>
  </sheets>
  <definedNames/>
  <calcPr fullCalcOnLoad="1"/>
</workbook>
</file>

<file path=xl/sharedStrings.xml><?xml version="1.0" encoding="utf-8"?>
<sst xmlns="http://schemas.openxmlformats.org/spreadsheetml/2006/main" count="126" uniqueCount="30">
  <si>
    <t>Muestra 1</t>
  </si>
  <si>
    <t>Muestra 2</t>
  </si>
  <si>
    <t>CuasiVar 1 =</t>
  </si>
  <si>
    <t>CuasiVar 2 =</t>
  </si>
  <si>
    <t>n =</t>
  </si>
  <si>
    <t>m =</t>
  </si>
  <si>
    <t xml:space="preserve">Caso de varianzas desconocidas e iguales </t>
  </si>
  <si>
    <t>Sc =</t>
  </si>
  <si>
    <t>Gr. Libertad=</t>
  </si>
  <si>
    <t>Contraste Bilateral</t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</si>
  <si>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 =</t>
    </r>
  </si>
  <si>
    <r>
      <t>t</t>
    </r>
    <r>
      <rPr>
        <vertAlign val="subscript"/>
        <sz val="10"/>
        <rFont val="Arial"/>
        <family val="2"/>
      </rPr>
      <t>Experimental</t>
    </r>
  </si>
  <si>
    <r>
      <t xml:space="preserve">t </t>
    </r>
    <r>
      <rPr>
        <vertAlign val="subscript"/>
        <sz val="10"/>
        <rFont val="Arial"/>
        <family val="2"/>
      </rPr>
      <t>tablas</t>
    </r>
  </si>
  <si>
    <t>Valor Crítico Infer.</t>
  </si>
  <si>
    <t>Valor Crítico Sup.</t>
  </si>
  <si>
    <t>mu1-mu2 =</t>
  </si>
  <si>
    <t>Hipótesis Nula</t>
  </si>
  <si>
    <t>Media muestral 1 =</t>
  </si>
  <si>
    <t>Media muestral 2 =</t>
  </si>
  <si>
    <t>Media m. 1 - Media m. 2</t>
  </si>
  <si>
    <t>alfa=</t>
  </si>
  <si>
    <t>Potencia en</t>
  </si>
  <si>
    <t>=</t>
  </si>
  <si>
    <t>Contraste Unilateral Izquierdo</t>
  </si>
  <si>
    <t>Contraste Unilateral Derecho</t>
  </si>
  <si>
    <t>Contraste para la diferencia de medias</t>
  </si>
  <si>
    <t xml:space="preserve">Caso de varianzas desconocidas no iguales </t>
  </si>
  <si>
    <t>tita=</t>
  </si>
  <si>
    <t>Valor Crítico</t>
  </si>
  <si>
    <t>Nivel de significación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</si>
</sst>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6" borderId="3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7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1"/>
  <sheetViews>
    <sheetView tabSelected="1" workbookViewId="0" topLeftCell="A1">
      <selection activeCell="C1" sqref="C1"/>
    </sheetView>
  </sheetViews>
  <sheetFormatPr defaultColWidth="11.421875" defaultRowHeight="12.75"/>
  <cols>
    <col min="1" max="2" width="11.421875" style="13" customWidth="1"/>
    <col min="3" max="3" width="11.421875" style="1" customWidth="1"/>
    <col min="4" max="4" width="15.140625" style="1" customWidth="1"/>
    <col min="5" max="5" width="11.421875" style="1" customWidth="1"/>
    <col min="6" max="6" width="16.28125" style="1" customWidth="1"/>
    <col min="7" max="7" width="15.7109375" style="1" customWidth="1"/>
    <col min="8" max="8" width="22.00390625" style="1" customWidth="1"/>
    <col min="9" max="9" width="15.421875" style="1" customWidth="1"/>
    <col min="10" max="10" width="11.421875" style="10" customWidth="1"/>
    <col min="11" max="16384" width="11.421875" style="1" customWidth="1"/>
  </cols>
  <sheetData>
    <row r="1" spans="1:4" ht="23.25">
      <c r="A1" s="12" t="s">
        <v>0</v>
      </c>
      <c r="B1" s="12" t="s">
        <v>1</v>
      </c>
      <c r="D1" s="5" t="s">
        <v>25</v>
      </c>
    </row>
    <row r="2" spans="1:9" ht="12.75">
      <c r="A2" s="13">
        <v>1</v>
      </c>
      <c r="B2" s="13">
        <v>3</v>
      </c>
      <c r="D2" s="21" t="s">
        <v>16</v>
      </c>
      <c r="E2" s="22"/>
      <c r="F2" s="2" t="s">
        <v>4</v>
      </c>
      <c r="G2" s="2">
        <f>COUNT(A:A)</f>
        <v>8</v>
      </c>
      <c r="H2" s="2"/>
      <c r="I2" s="25"/>
    </row>
    <row r="3" spans="1:9" ht="12.75">
      <c r="A3" s="13">
        <v>2</v>
      </c>
      <c r="B3" s="13">
        <v>5</v>
      </c>
      <c r="D3" s="2" t="s">
        <v>15</v>
      </c>
      <c r="E3" s="13">
        <v>3</v>
      </c>
      <c r="F3" s="2" t="s">
        <v>5</v>
      </c>
      <c r="G3" s="2">
        <f>COUNT(B:B)</f>
        <v>12</v>
      </c>
      <c r="H3" s="2"/>
      <c r="I3" s="25"/>
    </row>
    <row r="4" spans="1:9" ht="12.75">
      <c r="A4" s="13">
        <v>3</v>
      </c>
      <c r="B4" s="13">
        <v>6</v>
      </c>
      <c r="D4" s="23" t="s">
        <v>29</v>
      </c>
      <c r="E4" s="24"/>
      <c r="F4" s="2" t="s">
        <v>17</v>
      </c>
      <c r="G4" s="2">
        <f>AVERAGE(A:A)</f>
        <v>4.5</v>
      </c>
      <c r="H4" s="2"/>
      <c r="I4" s="25"/>
    </row>
    <row r="5" spans="1:9" ht="12.75">
      <c r="A5" s="13">
        <v>4</v>
      </c>
      <c r="B5" s="13">
        <v>7</v>
      </c>
      <c r="D5" s="2" t="s">
        <v>20</v>
      </c>
      <c r="E5" s="13">
        <v>0.05</v>
      </c>
      <c r="F5" s="2" t="s">
        <v>18</v>
      </c>
      <c r="G5" s="2">
        <f>AVERAGE(B:B)</f>
        <v>5.666666666666667</v>
      </c>
      <c r="H5" s="2"/>
      <c r="I5" s="25"/>
    </row>
    <row r="6" spans="1:9" ht="12.75">
      <c r="A6" s="13">
        <v>5</v>
      </c>
      <c r="B6" s="13">
        <v>8</v>
      </c>
      <c r="D6" s="2"/>
      <c r="E6" s="2"/>
      <c r="F6" s="2" t="s">
        <v>2</v>
      </c>
      <c r="G6" s="2">
        <f>VAR(A:A)</f>
        <v>6</v>
      </c>
      <c r="H6" s="2"/>
      <c r="I6" s="25"/>
    </row>
    <row r="7" spans="1:9" ht="12.75">
      <c r="A7" s="13">
        <v>6</v>
      </c>
      <c r="B7" s="13">
        <v>4</v>
      </c>
      <c r="D7" s="2"/>
      <c r="E7" s="2"/>
      <c r="F7" s="2" t="s">
        <v>3</v>
      </c>
      <c r="G7" s="2">
        <f>VAR(B:B)</f>
        <v>4.78787878787879</v>
      </c>
      <c r="H7" s="2"/>
      <c r="I7" s="25"/>
    </row>
    <row r="8" spans="1:2" ht="12.75">
      <c r="A8" s="13">
        <v>7</v>
      </c>
      <c r="B8" s="13">
        <v>5</v>
      </c>
    </row>
    <row r="9" spans="1:9" ht="12.75">
      <c r="A9" s="13">
        <v>8</v>
      </c>
      <c r="B9" s="13">
        <v>7</v>
      </c>
      <c r="D9" s="7" t="s">
        <v>6</v>
      </c>
      <c r="E9" s="8"/>
      <c r="F9" s="8"/>
      <c r="G9" s="8"/>
      <c r="H9" s="8"/>
      <c r="I9" s="26"/>
    </row>
    <row r="10" spans="2:9" ht="14.25">
      <c r="B10" s="13">
        <v>8</v>
      </c>
      <c r="D10" s="8" t="s">
        <v>10</v>
      </c>
      <c r="E10" s="8">
        <f>((G2-1)*G6+(G3-1)*G7)/(G2+G3-2)</f>
        <v>5.25925925925926</v>
      </c>
      <c r="F10" s="8"/>
      <c r="G10" s="8"/>
      <c r="H10" s="8"/>
      <c r="I10" s="26"/>
    </row>
    <row r="11" spans="2:9" ht="12.75">
      <c r="B11" s="13">
        <v>9</v>
      </c>
      <c r="D11" s="8" t="s">
        <v>7</v>
      </c>
      <c r="E11" s="8">
        <f>SQRT(E10)</f>
        <v>2.2933074933944773</v>
      </c>
      <c r="F11" s="8"/>
      <c r="G11" s="8"/>
      <c r="H11" s="8"/>
      <c r="I11" s="26"/>
    </row>
    <row r="12" spans="2:9" ht="12.75">
      <c r="B12" s="13">
        <v>4</v>
      </c>
      <c r="D12" s="8" t="s">
        <v>8</v>
      </c>
      <c r="E12" s="8">
        <f>+G2+G3-2</f>
        <v>18</v>
      </c>
      <c r="F12" s="8"/>
      <c r="G12" s="8"/>
      <c r="H12" s="8"/>
      <c r="I12" s="26"/>
    </row>
    <row r="13" spans="2:9" ht="12.75">
      <c r="B13" s="13">
        <v>2</v>
      </c>
      <c r="D13" s="8"/>
      <c r="E13" s="8"/>
      <c r="F13" s="8"/>
      <c r="G13" s="8"/>
      <c r="H13" s="8"/>
      <c r="I13" s="26"/>
    </row>
    <row r="14" spans="4:9" ht="12.75">
      <c r="D14" s="15" t="s">
        <v>9</v>
      </c>
      <c r="E14" s="3"/>
      <c r="F14" s="3"/>
      <c r="G14" s="3"/>
      <c r="H14" s="3"/>
      <c r="I14" s="27"/>
    </row>
    <row r="15" spans="4:9" ht="15.75">
      <c r="D15" s="3" t="s">
        <v>11</v>
      </c>
      <c r="E15" s="3" t="s">
        <v>12</v>
      </c>
      <c r="F15" s="3" t="s">
        <v>13</v>
      </c>
      <c r="G15" s="3" t="s">
        <v>14</v>
      </c>
      <c r="H15" s="3" t="s">
        <v>19</v>
      </c>
      <c r="I15" s="27"/>
    </row>
    <row r="16" spans="4:9" ht="12.75">
      <c r="D16" s="4">
        <f>ABS(($H$16-$E$3)/$E$11/SQRT(1/$G$2+1/$G$3))</f>
        <v>3.980586693257065</v>
      </c>
      <c r="E16" s="4">
        <f>TINV($E$5,E12)</f>
        <v>2.1009236661484465</v>
      </c>
      <c r="F16" s="4">
        <f>E3-E16*E11*SQRT(1/G2+1/G3)</f>
        <v>0.8008647258504662</v>
      </c>
      <c r="G16" s="4">
        <f>E3+E16*E11*SQRT(1/G2+1/G3)</f>
        <v>5.199135274149533</v>
      </c>
      <c r="H16" s="4">
        <f>G4-G5</f>
        <v>-1.166666666666667</v>
      </c>
      <c r="I16" s="27" t="str">
        <f>IF(D16&gt;E16,"Se rechaza Ho","No se rechazaHo")</f>
        <v>Se rechaza Ho</v>
      </c>
    </row>
    <row r="17" spans="4:9" ht="12.75">
      <c r="D17" s="3" t="s">
        <v>21</v>
      </c>
      <c r="E17" s="14">
        <v>5</v>
      </c>
      <c r="F17" s="4" t="s">
        <v>22</v>
      </c>
      <c r="G17" s="4">
        <f>CH_PotenciaDiferenciaMediasVarDescIgualesBilateral(F16:G16,G6,G7,G2,G3,E17,E5)</f>
        <v>0.42603346081792437</v>
      </c>
      <c r="H17" s="3"/>
      <c r="I17" s="27"/>
    </row>
    <row r="18" spans="4:9" ht="12.75">
      <c r="D18" s="16" t="s">
        <v>23</v>
      </c>
      <c r="E18" s="2"/>
      <c r="F18" s="2"/>
      <c r="G18" s="2"/>
      <c r="H18" s="2"/>
      <c r="I18" s="25"/>
    </row>
    <row r="19" spans="4:9" ht="15.75">
      <c r="D19" s="2" t="s">
        <v>11</v>
      </c>
      <c r="E19" s="2" t="s">
        <v>12</v>
      </c>
      <c r="F19" s="2" t="s">
        <v>28</v>
      </c>
      <c r="G19" s="2"/>
      <c r="H19" s="2" t="s">
        <v>19</v>
      </c>
      <c r="I19" s="25"/>
    </row>
    <row r="20" spans="4:9" ht="12.75">
      <c r="D20" s="6">
        <f>($H$16-$E$3)/$E$11/SQRT(1/$G$2+1/$G$3)</f>
        <v>-3.980586693257065</v>
      </c>
      <c r="E20" s="6">
        <f>-TINV(2*$E$5,$E$12)</f>
        <v>-1.7340630620310549</v>
      </c>
      <c r="F20" s="6">
        <f>$E$3+E20*$E$11*SQRT(1/$G$2+1/$G$3)</f>
        <v>1.1848749153731533</v>
      </c>
      <c r="G20" s="6"/>
      <c r="H20" s="6">
        <f>G4-G5</f>
        <v>-1.166666666666667</v>
      </c>
      <c r="I20" s="25" t="str">
        <f>IF(D20&lt;E20,"Se rechaza Ho","No se rechazaHo")</f>
        <v>Se rechaza Ho</v>
      </c>
    </row>
    <row r="21" spans="4:9" ht="12.75">
      <c r="D21" s="2" t="s">
        <v>21</v>
      </c>
      <c r="E21" s="14">
        <v>5</v>
      </c>
      <c r="F21" s="6" t="s">
        <v>22</v>
      </c>
      <c r="G21" s="6">
        <f>CH_PotenciaDiferenciaMediasVarDescIgualesUnilatIzda(F20,G6,G7,G2,G3,E21,E5)</f>
        <v>0.0009265933583531469</v>
      </c>
      <c r="H21" s="2"/>
      <c r="I21" s="25"/>
    </row>
    <row r="22" spans="4:9" ht="12.75">
      <c r="D22" s="17" t="s">
        <v>24</v>
      </c>
      <c r="E22" s="18"/>
      <c r="F22" s="18"/>
      <c r="G22" s="18"/>
      <c r="H22" s="18"/>
      <c r="I22" s="28"/>
    </row>
    <row r="23" spans="4:9" ht="15.75">
      <c r="D23" s="18" t="s">
        <v>11</v>
      </c>
      <c r="E23" s="18" t="s">
        <v>12</v>
      </c>
      <c r="F23" s="18"/>
      <c r="G23" s="18" t="s">
        <v>28</v>
      </c>
      <c r="H23" s="18" t="s">
        <v>19</v>
      </c>
      <c r="I23" s="28"/>
    </row>
    <row r="24" spans="4:9" ht="12.75">
      <c r="D24" s="19">
        <f>($H$16-$E$3)/$E$11/SQRT(1/$G$2+1/$G$3)</f>
        <v>-3.980586693257065</v>
      </c>
      <c r="E24" s="19">
        <f>TINV(2*$E$5,$E$12)</f>
        <v>1.7340630620310549</v>
      </c>
      <c r="F24" s="20"/>
      <c r="G24" s="19">
        <f>$E$3+E24*$E$11*SQRT(1/$G$2+1/$G$3)</f>
        <v>4.815125084626847</v>
      </c>
      <c r="H24" s="19">
        <f>G4-G5</f>
        <v>-1.166666666666667</v>
      </c>
      <c r="I24" s="28" t="str">
        <f>IF(D24&gt;E24,"Se rechaza Ho","No se rechazaHo")</f>
        <v>No se rechazaHo</v>
      </c>
    </row>
    <row r="25" spans="4:9" ht="12.75">
      <c r="D25" s="18" t="s">
        <v>21</v>
      </c>
      <c r="E25" s="14">
        <v>5</v>
      </c>
      <c r="F25" s="19" t="s">
        <v>22</v>
      </c>
      <c r="G25" s="19">
        <f>CH_PotenciaDiferenciaMediasVarDescIgualesUnilatDcha(G24,G6,G7,G2,G3,E25,E5)</f>
        <v>0.5691099722378071</v>
      </c>
      <c r="H25" s="18"/>
      <c r="I25" s="28"/>
    </row>
    <row r="27" spans="4:9" ht="12.75">
      <c r="D27" s="7" t="s">
        <v>26</v>
      </c>
      <c r="E27" s="8"/>
      <c r="F27" s="8"/>
      <c r="G27" s="8"/>
      <c r="H27" s="8"/>
      <c r="I27" s="26"/>
    </row>
    <row r="28" spans="4:9" ht="12.75">
      <c r="D28" s="8"/>
      <c r="E28" s="8"/>
      <c r="F28" s="8"/>
      <c r="G28" s="8"/>
      <c r="H28" s="8"/>
      <c r="I28" s="26"/>
    </row>
    <row r="29" spans="4:9" ht="12.75">
      <c r="D29" s="8" t="s">
        <v>27</v>
      </c>
      <c r="E29" s="8">
        <f>G6/G7</f>
        <v>1.253164556962025</v>
      </c>
      <c r="F29" s="8"/>
      <c r="G29" s="8"/>
      <c r="H29" s="8"/>
      <c r="I29" s="26"/>
    </row>
    <row r="30" spans="4:9" ht="12.75">
      <c r="D30" s="8" t="s">
        <v>8</v>
      </c>
      <c r="E30" s="8">
        <f>(E29/G2+1/G3)^2/(E29^2/G2^2/(G2-1)+1/G3^2/(G3-1))</f>
        <v>13.92163378446474</v>
      </c>
      <c r="F30" s="8"/>
      <c r="G30" s="8"/>
      <c r="H30" s="8"/>
      <c r="I30" s="26"/>
    </row>
    <row r="31" spans="4:9" ht="12.75">
      <c r="D31" s="8"/>
      <c r="E31" s="8"/>
      <c r="F31" s="8"/>
      <c r="G31" s="8"/>
      <c r="H31" s="8"/>
      <c r="I31" s="26"/>
    </row>
    <row r="32" spans="4:9" ht="12.75">
      <c r="D32" s="15" t="s">
        <v>9</v>
      </c>
      <c r="E32" s="3"/>
      <c r="F32" s="3"/>
      <c r="G32" s="3"/>
      <c r="H32" s="3"/>
      <c r="I32" s="27"/>
    </row>
    <row r="33" spans="4:9" ht="15.75">
      <c r="D33" s="3" t="s">
        <v>11</v>
      </c>
      <c r="E33" s="3" t="s">
        <v>12</v>
      </c>
      <c r="F33" s="3" t="s">
        <v>13</v>
      </c>
      <c r="G33" s="3" t="s">
        <v>14</v>
      </c>
      <c r="H33" s="3" t="s">
        <v>19</v>
      </c>
      <c r="I33" s="27"/>
    </row>
    <row r="34" spans="4:9" ht="12.75">
      <c r="D34" s="4">
        <f>ABS(($H$16-$E$3)/SQRT($G$6/$G$2+$G$7/$G$3))</f>
        <v>3.8871442100712073</v>
      </c>
      <c r="E34" s="4">
        <f>TINV($E$5,$E$30)</f>
        <v>2.160368239856325</v>
      </c>
      <c r="F34" s="4">
        <f>$E$3-$E$34*SQRT($G$6/$G$2+$G$7/$G$3)</f>
        <v>0.6842808379960279</v>
      </c>
      <c r="G34" s="4">
        <f>$E$3+$E$34*SQRT($G$6/$G$2+$G$7/$G$3)</f>
        <v>5.3157191620039725</v>
      </c>
      <c r="H34" s="4">
        <f>H24</f>
        <v>-1.166666666666667</v>
      </c>
      <c r="I34" s="27" t="str">
        <f>IF(D34&gt;E34,"Se rechaza Ho","No se rechazaHo")</f>
        <v>Se rechaza Ho</v>
      </c>
    </row>
    <row r="35" spans="4:9" ht="12.75">
      <c r="D35" s="3" t="s">
        <v>21</v>
      </c>
      <c r="E35" s="14">
        <v>5</v>
      </c>
      <c r="F35" s="4" t="s">
        <v>22</v>
      </c>
      <c r="G35" s="4">
        <f>CH_PotenciaDiferenciaMediasVarDescBilateral(F34:G34,G6,G7,G2,G3,E35,E5)</f>
        <v>0.3872180487837939</v>
      </c>
      <c r="H35" s="3"/>
      <c r="I35" s="27"/>
    </row>
    <row r="36" spans="4:9" ht="12.75">
      <c r="D36" s="16" t="s">
        <v>23</v>
      </c>
      <c r="E36" s="2"/>
      <c r="F36" s="2"/>
      <c r="G36" s="2"/>
      <c r="H36" s="2"/>
      <c r="I36" s="25"/>
    </row>
    <row r="37" spans="4:9" ht="15.75">
      <c r="D37" s="2" t="s">
        <v>11</v>
      </c>
      <c r="E37" s="2" t="s">
        <v>12</v>
      </c>
      <c r="F37" s="2" t="s">
        <v>28</v>
      </c>
      <c r="G37" s="2"/>
      <c r="H37" s="2" t="s">
        <v>19</v>
      </c>
      <c r="I37" s="25"/>
    </row>
    <row r="38" spans="4:9" ht="12.75">
      <c r="D38" s="6">
        <f>($H$16-$E$3)/SQRT($G$6/$G$2+$G$7/$G$3)</f>
        <v>-3.8871442100712073</v>
      </c>
      <c r="E38" s="6">
        <f>-TINV(2*$E$5,$E$30)</f>
        <v>-1.770931703504175</v>
      </c>
      <c r="F38" s="6">
        <f>$E$3+$E$38*SQRT($G$6/$G$2+$G$7/$G$3)</f>
        <v>1.1017215469351236</v>
      </c>
      <c r="G38" s="6"/>
      <c r="H38" s="6">
        <f>H24</f>
        <v>-1.166666666666667</v>
      </c>
      <c r="I38" s="25" t="str">
        <f>IF(D38&lt;E38,"Se rechaza Ho","No se rechazaHo")</f>
        <v>Se rechaza Ho</v>
      </c>
    </row>
    <row r="39" spans="4:9" ht="12.75">
      <c r="D39" s="2" t="s">
        <v>21</v>
      </c>
      <c r="E39" s="14">
        <v>5</v>
      </c>
      <c r="F39" s="6" t="s">
        <v>22</v>
      </c>
      <c r="G39" s="6">
        <f>CH_PotenciaDiferenciaMediasVarDescUnilatIzda(F38,G6,G7,G2,G3,E39,E5)</f>
        <v>0.0015062772025954854</v>
      </c>
      <c r="H39" s="2"/>
      <c r="I39" s="25"/>
    </row>
    <row r="40" spans="4:9" ht="12.75">
      <c r="D40" s="17" t="s">
        <v>24</v>
      </c>
      <c r="E40" s="18"/>
      <c r="F40" s="18"/>
      <c r="G40" s="18"/>
      <c r="H40" s="18"/>
      <c r="I40" s="28"/>
    </row>
    <row r="41" spans="4:9" ht="15.75">
      <c r="D41" s="18" t="s">
        <v>11</v>
      </c>
      <c r="E41" s="18" t="s">
        <v>12</v>
      </c>
      <c r="F41" s="18"/>
      <c r="G41" s="18" t="s">
        <v>28</v>
      </c>
      <c r="H41" s="18" t="s">
        <v>19</v>
      </c>
      <c r="I41" s="28"/>
    </row>
    <row r="42" spans="4:9" ht="12.75">
      <c r="D42" s="19">
        <f>($H$16-$E$3)/SQRT($G$6/$G$2+$G$7/$G$3)</f>
        <v>-3.8871442100712073</v>
      </c>
      <c r="E42" s="19">
        <f>TINV(2*$E$5,$E$30)</f>
        <v>1.770931703504175</v>
      </c>
      <c r="F42" s="18"/>
      <c r="G42" s="19">
        <f>$E$3+E42*SQRT(G6/$G$2+G7/$G$3)</f>
        <v>4.898278453064877</v>
      </c>
      <c r="H42" s="19">
        <f>H24</f>
        <v>-1.166666666666667</v>
      </c>
      <c r="I42" s="28" t="str">
        <f>IF(D42&gt;E42,"Se rechaza Ho","No se rechazaHo")</f>
        <v>No se rechazaHo</v>
      </c>
    </row>
    <row r="43" spans="4:9" ht="12.75">
      <c r="D43" s="18" t="s">
        <v>21</v>
      </c>
      <c r="E43" s="14">
        <v>5</v>
      </c>
      <c r="F43" s="19" t="s">
        <v>22</v>
      </c>
      <c r="G43" s="19">
        <f>CH_PotenciaDiferenciaMediasVarDescUnilatDcha(G42,G6,G7,G2,G3,E43,E5)</f>
        <v>0.5370783067906559</v>
      </c>
      <c r="H43" s="18"/>
      <c r="I43" s="28"/>
    </row>
    <row r="45" spans="4:9" ht="12.75">
      <c r="D45" s="9"/>
      <c r="E45" s="10"/>
      <c r="F45" s="10"/>
      <c r="G45" s="10"/>
      <c r="H45" s="10"/>
      <c r="I45" s="10"/>
    </row>
    <row r="46" spans="4:9" ht="12.75">
      <c r="D46" s="10"/>
      <c r="E46" s="10"/>
      <c r="F46" s="10"/>
      <c r="G46" s="10"/>
      <c r="H46" s="10"/>
      <c r="I46" s="10"/>
    </row>
    <row r="47" spans="4:9" ht="12.75">
      <c r="D47" s="10"/>
      <c r="E47" s="10"/>
      <c r="F47" s="10"/>
      <c r="G47" s="10"/>
      <c r="H47" s="10"/>
      <c r="I47" s="10"/>
    </row>
    <row r="48" spans="4:9" ht="12.75">
      <c r="D48" s="10"/>
      <c r="E48" s="10"/>
      <c r="F48" s="10"/>
      <c r="G48" s="10"/>
      <c r="H48" s="10"/>
      <c r="I48" s="10"/>
    </row>
    <row r="49" spans="4:9" ht="12.75">
      <c r="D49" s="10"/>
      <c r="E49" s="10"/>
      <c r="F49" s="10"/>
      <c r="G49" s="10"/>
      <c r="H49" s="10"/>
      <c r="I49" s="10"/>
    </row>
    <row r="50" spans="4:9" ht="12.75">
      <c r="D50" s="10"/>
      <c r="E50" s="10"/>
      <c r="F50" s="10"/>
      <c r="G50" s="10"/>
      <c r="H50" s="10"/>
      <c r="I50" s="10"/>
    </row>
    <row r="51" spans="4:9" ht="12.75">
      <c r="D51" s="10"/>
      <c r="E51" s="10"/>
      <c r="F51" s="10"/>
      <c r="G51" s="10"/>
      <c r="H51" s="10"/>
      <c r="I51" s="10"/>
    </row>
    <row r="52" spans="4:9" ht="12.75">
      <c r="D52" s="11"/>
      <c r="E52" s="11"/>
      <c r="F52" s="11"/>
      <c r="G52" s="11"/>
      <c r="H52" s="11"/>
      <c r="I52" s="10"/>
    </row>
    <row r="53" spans="4:9" ht="12.75">
      <c r="D53" s="10"/>
      <c r="E53" s="11"/>
      <c r="F53" s="11"/>
      <c r="G53" s="11"/>
      <c r="H53" s="10"/>
      <c r="I53" s="10"/>
    </row>
    <row r="54" spans="4:9" ht="12.75">
      <c r="D54" s="10"/>
      <c r="E54" s="10"/>
      <c r="F54" s="10"/>
      <c r="G54" s="10"/>
      <c r="H54" s="10"/>
      <c r="I54" s="10"/>
    </row>
    <row r="55" spans="4:9" ht="12.75">
      <c r="D55" s="10"/>
      <c r="E55" s="10"/>
      <c r="F55" s="10"/>
      <c r="G55" s="10"/>
      <c r="H55" s="10"/>
      <c r="I55" s="10"/>
    </row>
    <row r="56" spans="4:9" ht="12.75">
      <c r="D56" s="11"/>
      <c r="E56" s="11"/>
      <c r="F56" s="11"/>
      <c r="G56" s="11"/>
      <c r="H56" s="11"/>
      <c r="I56" s="10"/>
    </row>
    <row r="57" spans="4:9" ht="12.75">
      <c r="D57" s="10"/>
      <c r="E57" s="11"/>
      <c r="F57" s="11"/>
      <c r="G57" s="11"/>
      <c r="H57" s="10"/>
      <c r="I57" s="10"/>
    </row>
    <row r="58" spans="4:9" ht="12.75">
      <c r="D58" s="10"/>
      <c r="E58" s="10"/>
      <c r="F58" s="10"/>
      <c r="G58" s="10"/>
      <c r="H58" s="10"/>
      <c r="I58" s="10"/>
    </row>
    <row r="59" spans="4:9" ht="12.75">
      <c r="D59" s="10"/>
      <c r="E59" s="10"/>
      <c r="F59" s="10"/>
      <c r="G59" s="10"/>
      <c r="H59" s="10"/>
      <c r="I59" s="10"/>
    </row>
    <row r="60" spans="4:9" ht="12.75">
      <c r="D60" s="11"/>
      <c r="E60" s="11"/>
      <c r="F60" s="10"/>
      <c r="G60" s="11"/>
      <c r="H60" s="11"/>
      <c r="I60" s="10"/>
    </row>
    <row r="61" spans="4:9" ht="12.75">
      <c r="D61" s="10"/>
      <c r="E61" s="11"/>
      <c r="F61" s="11"/>
      <c r="G61" s="11"/>
      <c r="H61" s="10"/>
      <c r="I61" s="10"/>
    </row>
  </sheetData>
  <sheetProtection sheet="1" objects="1" scenarios="1"/>
  <mergeCells count="2">
    <mergeCell ref="D2:E2"/>
    <mergeCell ref="D4:E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3"/>
  <sheetViews>
    <sheetView workbookViewId="0" topLeftCell="A1">
      <selection activeCell="J8" sqref="J8"/>
    </sheetView>
  </sheetViews>
  <sheetFormatPr defaultColWidth="11.421875" defaultRowHeight="12.75"/>
  <cols>
    <col min="1" max="3" width="11.421875" style="1" customWidth="1"/>
    <col min="4" max="4" width="16.28125" style="1" customWidth="1"/>
    <col min="5" max="5" width="15.140625" style="1" customWidth="1"/>
    <col min="6" max="6" width="22.00390625" style="1" customWidth="1"/>
    <col min="7" max="7" width="16.00390625" style="1" customWidth="1"/>
    <col min="8" max="8" width="11.421875" style="10" customWidth="1"/>
    <col min="9" max="16384" width="11.421875" style="1" customWidth="1"/>
  </cols>
  <sheetData>
    <row r="1" spans="1:2" ht="23.25">
      <c r="A1" s="10"/>
      <c r="B1" s="5" t="s">
        <v>25</v>
      </c>
    </row>
    <row r="2" spans="1:7" ht="12.75">
      <c r="A2" s="10"/>
      <c r="B2" s="21" t="s">
        <v>16</v>
      </c>
      <c r="C2" s="22"/>
      <c r="D2" s="2" t="s">
        <v>4</v>
      </c>
      <c r="E2" s="13">
        <v>8</v>
      </c>
      <c r="F2" s="2"/>
      <c r="G2" s="25"/>
    </row>
    <row r="3" spans="1:7" ht="12.75">
      <c r="A3" s="10"/>
      <c r="B3" s="2" t="s">
        <v>15</v>
      </c>
      <c r="C3" s="13">
        <v>3</v>
      </c>
      <c r="D3" s="2" t="s">
        <v>5</v>
      </c>
      <c r="E3" s="13">
        <v>12</v>
      </c>
      <c r="F3" s="2"/>
      <c r="G3" s="25"/>
    </row>
    <row r="4" spans="1:7" ht="12.75">
      <c r="A4" s="10"/>
      <c r="B4" s="23" t="s">
        <v>29</v>
      </c>
      <c r="C4" s="24"/>
      <c r="D4" s="2" t="s">
        <v>17</v>
      </c>
      <c r="E4" s="13">
        <v>4.5</v>
      </c>
      <c r="F4" s="2"/>
      <c r="G4" s="25"/>
    </row>
    <row r="5" spans="1:7" ht="12.75">
      <c r="A5" s="10"/>
      <c r="B5" s="2" t="s">
        <v>20</v>
      </c>
      <c r="C5" s="13">
        <v>0.05</v>
      </c>
      <c r="D5" s="2" t="s">
        <v>18</v>
      </c>
      <c r="E5" s="13">
        <v>5.666666666666667</v>
      </c>
      <c r="F5" s="2"/>
      <c r="G5" s="25"/>
    </row>
    <row r="6" spans="1:7" ht="12.75">
      <c r="A6" s="10"/>
      <c r="B6" s="2"/>
      <c r="C6" s="2"/>
      <c r="D6" s="2" t="s">
        <v>2</v>
      </c>
      <c r="E6" s="13">
        <v>6</v>
      </c>
      <c r="F6" s="2"/>
      <c r="G6" s="25"/>
    </row>
    <row r="7" spans="1:7" ht="12.75">
      <c r="A7" s="10"/>
      <c r="B7" s="2"/>
      <c r="C7" s="2"/>
      <c r="D7" s="2" t="s">
        <v>3</v>
      </c>
      <c r="E7" s="13">
        <v>4.78787878787879</v>
      </c>
      <c r="F7" s="2"/>
      <c r="G7" s="25"/>
    </row>
    <row r="8" ht="12.75">
      <c r="A8" s="10"/>
    </row>
    <row r="9" spans="1:7" ht="12.75">
      <c r="A9" s="10"/>
      <c r="B9" s="7" t="s">
        <v>6</v>
      </c>
      <c r="C9" s="8"/>
      <c r="D9" s="8"/>
      <c r="E9" s="8"/>
      <c r="F9" s="8"/>
      <c r="G9" s="26"/>
    </row>
    <row r="10" spans="1:7" ht="14.25">
      <c r="A10" s="10"/>
      <c r="B10" s="8" t="s">
        <v>10</v>
      </c>
      <c r="C10" s="8">
        <f>((E2-1)*E6+(E3-1)*E7)/(E2+E3-2)</f>
        <v>5.25925925925926</v>
      </c>
      <c r="D10" s="8"/>
      <c r="E10" s="8"/>
      <c r="F10" s="8"/>
      <c r="G10" s="26"/>
    </row>
    <row r="11" spans="1:7" ht="12.75">
      <c r="A11" s="10"/>
      <c r="B11" s="8" t="s">
        <v>7</v>
      </c>
      <c r="C11" s="8">
        <f>SQRT(C10)</f>
        <v>2.2933074933944773</v>
      </c>
      <c r="D11" s="8"/>
      <c r="E11" s="8"/>
      <c r="F11" s="8"/>
      <c r="G11" s="26"/>
    </row>
    <row r="12" spans="1:7" ht="12.75">
      <c r="A12" s="10"/>
      <c r="B12" s="8" t="s">
        <v>8</v>
      </c>
      <c r="C12" s="8">
        <f>+E2+E3-2</f>
        <v>18</v>
      </c>
      <c r="D12" s="8"/>
      <c r="E12" s="8"/>
      <c r="F12" s="8"/>
      <c r="G12" s="26"/>
    </row>
    <row r="13" spans="1:7" ht="12.75">
      <c r="A13" s="10"/>
      <c r="B13" s="8"/>
      <c r="C13" s="8"/>
      <c r="D13" s="8"/>
      <c r="E13" s="8"/>
      <c r="F13" s="8"/>
      <c r="G13" s="26"/>
    </row>
    <row r="14" spans="1:7" ht="12.75">
      <c r="A14" s="10"/>
      <c r="B14" s="15" t="s">
        <v>9</v>
      </c>
      <c r="C14" s="3"/>
      <c r="D14" s="3"/>
      <c r="E14" s="3"/>
      <c r="F14" s="3"/>
      <c r="G14" s="27"/>
    </row>
    <row r="15" spans="1:7" ht="15.75">
      <c r="A15" s="10"/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19</v>
      </c>
      <c r="G15" s="27"/>
    </row>
    <row r="16" spans="1:7" ht="12.75">
      <c r="A16" s="11"/>
      <c r="B16" s="4">
        <f>ABS(($F$16-$C$3)/$C$11/SQRT(1/$E$2+1/$E$3))</f>
        <v>3.980586693257065</v>
      </c>
      <c r="C16" s="4">
        <f>TINV($C$5,C12)</f>
        <v>2.1009236661484465</v>
      </c>
      <c r="D16" s="4">
        <f>C3-C16*C11*SQRT(1/E2+1/E3)</f>
        <v>0.8008647258504662</v>
      </c>
      <c r="E16" s="4">
        <f>C3+C16*C11*SQRT(1/E2+1/E3)</f>
        <v>5.199135274149533</v>
      </c>
      <c r="F16" s="4">
        <f>E4-E5</f>
        <v>-1.166666666666667</v>
      </c>
      <c r="G16" s="27" t="str">
        <f>IF(B16&gt;C16,"Se rechaza Ho","No se rechazaHo")</f>
        <v>Se rechaza Ho</v>
      </c>
    </row>
    <row r="17" spans="1:7" ht="12.75">
      <c r="A17" s="11"/>
      <c r="B17" s="3" t="s">
        <v>21</v>
      </c>
      <c r="C17" s="14">
        <v>5</v>
      </c>
      <c r="D17" s="4" t="s">
        <v>22</v>
      </c>
      <c r="E17" s="4">
        <f>CH_PotenciaDiferenciaMediasVarDescIgualesBilateral(D16:E16,E6,E7,E2,E3,C17,C5)</f>
        <v>0.42603346081792437</v>
      </c>
      <c r="F17" s="3"/>
      <c r="G17" s="27"/>
    </row>
    <row r="18" spans="1:7" ht="12.75">
      <c r="A18" s="10"/>
      <c r="B18" s="16" t="s">
        <v>23</v>
      </c>
      <c r="C18" s="2"/>
      <c r="D18" s="2"/>
      <c r="E18" s="2"/>
      <c r="F18" s="2"/>
      <c r="G18" s="25"/>
    </row>
    <row r="19" spans="1:7" ht="15.75">
      <c r="A19" s="10"/>
      <c r="B19" s="2" t="s">
        <v>11</v>
      </c>
      <c r="C19" s="2" t="s">
        <v>12</v>
      </c>
      <c r="D19" s="2" t="s">
        <v>28</v>
      </c>
      <c r="E19" s="2"/>
      <c r="F19" s="2" t="s">
        <v>19</v>
      </c>
      <c r="G19" s="25"/>
    </row>
    <row r="20" spans="1:7" ht="12.75">
      <c r="A20" s="11"/>
      <c r="B20" s="6">
        <f>($F$16-$C$3)/$C$11/SQRT(1/$E$2+1/$E$3)</f>
        <v>-3.980586693257065</v>
      </c>
      <c r="C20" s="6">
        <f>-TINV(2*$C$5,$C$12)</f>
        <v>-1.7340630620310549</v>
      </c>
      <c r="D20" s="6">
        <f>$C$3+C20*$C$11*SQRT(1/$E$2+1/$E$3)</f>
        <v>1.1848749153731533</v>
      </c>
      <c r="E20" s="6"/>
      <c r="F20" s="6">
        <f>E4-E5</f>
        <v>-1.166666666666667</v>
      </c>
      <c r="G20" s="25" t="str">
        <f>IF(B20&lt;C20,"Se rechaza Ho","No se rechazaHo")</f>
        <v>Se rechaza Ho</v>
      </c>
    </row>
    <row r="21" spans="1:7" ht="12.75">
      <c r="A21" s="11"/>
      <c r="B21" s="2" t="s">
        <v>21</v>
      </c>
      <c r="C21" s="14">
        <v>5</v>
      </c>
      <c r="D21" s="6" t="s">
        <v>22</v>
      </c>
      <c r="E21" s="6">
        <f>CH_PotenciaDiferenciaMediasVarDescIgualesUnilatIzda(D20,E6,E7,E2,E3,C21,C5)</f>
        <v>0.0009265933583531469</v>
      </c>
      <c r="F21" s="2"/>
      <c r="G21" s="25"/>
    </row>
    <row r="22" spans="1:7" ht="12.75">
      <c r="A22" s="10"/>
      <c r="B22" s="17" t="s">
        <v>24</v>
      </c>
      <c r="C22" s="18"/>
      <c r="D22" s="18"/>
      <c r="E22" s="18"/>
      <c r="F22" s="18"/>
      <c r="G22" s="28"/>
    </row>
    <row r="23" spans="1:7" ht="15.75">
      <c r="A23" s="10"/>
      <c r="B23" s="18" t="s">
        <v>11</v>
      </c>
      <c r="C23" s="18" t="s">
        <v>12</v>
      </c>
      <c r="D23" s="18"/>
      <c r="E23" s="18" t="s">
        <v>28</v>
      </c>
      <c r="F23" s="18" t="s">
        <v>19</v>
      </c>
      <c r="G23" s="28"/>
    </row>
    <row r="24" spans="1:7" ht="12.75">
      <c r="A24" s="10"/>
      <c r="B24" s="19">
        <f>($F$16-$C$3)/$C$11/SQRT(1/$E$2+1/$E$3)</f>
        <v>-3.980586693257065</v>
      </c>
      <c r="C24" s="19">
        <f>TINV(2*$C$5,$C$12)</f>
        <v>1.7340630620310549</v>
      </c>
      <c r="D24" s="20"/>
      <c r="E24" s="19">
        <f>$C$3+C24*$C$11*SQRT(1/$E$2+1/$E$3)</f>
        <v>4.815125084626847</v>
      </c>
      <c r="F24" s="19">
        <f>E4-E5</f>
        <v>-1.166666666666667</v>
      </c>
      <c r="G24" s="28" t="str">
        <f>IF(B24&gt;C24,"Se rechaza Ho","No se rechazaHo")</f>
        <v>No se rechazaHo</v>
      </c>
    </row>
    <row r="25" spans="1:7" ht="12.75">
      <c r="A25" s="11"/>
      <c r="B25" s="18" t="s">
        <v>21</v>
      </c>
      <c r="C25" s="14">
        <v>5</v>
      </c>
      <c r="D25" s="19" t="s">
        <v>22</v>
      </c>
      <c r="E25" s="19">
        <f>CH_PotenciaDiferenciaMediasVarDescIgualesUnilatDcha(E24,E6,E7,E2,E3,C25,C5)</f>
        <v>0.5691099722378071</v>
      </c>
      <c r="F25" s="18"/>
      <c r="G25" s="28"/>
    </row>
    <row r="26" ht="12.75">
      <c r="A26" s="10"/>
    </row>
    <row r="27" spans="1:7" ht="12.75">
      <c r="A27" s="10"/>
      <c r="B27" s="7" t="s">
        <v>26</v>
      </c>
      <c r="C27" s="8"/>
      <c r="D27" s="8"/>
      <c r="E27" s="8"/>
      <c r="F27" s="8"/>
      <c r="G27" s="26"/>
    </row>
    <row r="28" spans="1:7" ht="12.75">
      <c r="A28" s="10"/>
      <c r="B28" s="8"/>
      <c r="C28" s="8"/>
      <c r="D28" s="8"/>
      <c r="E28" s="8"/>
      <c r="F28" s="8"/>
      <c r="G28" s="26"/>
    </row>
    <row r="29" spans="1:7" ht="12.75">
      <c r="A29" s="10"/>
      <c r="B29" s="8" t="s">
        <v>27</v>
      </c>
      <c r="C29" s="8">
        <f>E6/E7</f>
        <v>1.253164556962025</v>
      </c>
      <c r="D29" s="8"/>
      <c r="E29" s="8"/>
      <c r="F29" s="8"/>
      <c r="G29" s="26"/>
    </row>
    <row r="30" spans="1:7" ht="12.75">
      <c r="A30" s="10"/>
      <c r="B30" s="8" t="s">
        <v>8</v>
      </c>
      <c r="C30" s="8">
        <f>(C29/E2+1/E3)^2/(C29^2/E2^2/(E2-1)+1/E3^2/(E3-1))</f>
        <v>13.92163378446474</v>
      </c>
      <c r="D30" s="8"/>
      <c r="E30" s="8"/>
      <c r="F30" s="8"/>
      <c r="G30" s="26"/>
    </row>
    <row r="31" spans="1:7" ht="12.75">
      <c r="A31" s="10"/>
      <c r="B31" s="8"/>
      <c r="C31" s="8"/>
      <c r="D31" s="8"/>
      <c r="E31" s="8"/>
      <c r="F31" s="8"/>
      <c r="G31" s="26"/>
    </row>
    <row r="32" spans="1:7" ht="12.75">
      <c r="A32" s="10"/>
      <c r="B32" s="15" t="s">
        <v>9</v>
      </c>
      <c r="C32" s="3"/>
      <c r="D32" s="3"/>
      <c r="E32" s="3"/>
      <c r="F32" s="3"/>
      <c r="G32" s="27"/>
    </row>
    <row r="33" spans="1:7" ht="15.75">
      <c r="A33" s="10"/>
      <c r="B33" s="3" t="s">
        <v>11</v>
      </c>
      <c r="C33" s="3" t="s">
        <v>12</v>
      </c>
      <c r="D33" s="3" t="s">
        <v>13</v>
      </c>
      <c r="E33" s="3" t="s">
        <v>14</v>
      </c>
      <c r="F33" s="3" t="s">
        <v>19</v>
      </c>
      <c r="G33" s="27"/>
    </row>
    <row r="34" spans="1:7" ht="12.75">
      <c r="A34" s="11"/>
      <c r="B34" s="4">
        <f>ABS(($F$16-$C$3)/SQRT($E$6/$E$2+$E$7/$E$3))</f>
        <v>3.8871442100712073</v>
      </c>
      <c r="C34" s="4">
        <f>TINV($C$5,$C$30)</f>
        <v>2.160368239856325</v>
      </c>
      <c r="D34" s="4">
        <f>$C$3-$C$34*SQRT($E$6/$E$2+$E$7/$E$3)</f>
        <v>0.6842808379960279</v>
      </c>
      <c r="E34" s="4">
        <f>$C$3+$C$34*SQRT($E$6/$E$2+$E$7/$E$3)</f>
        <v>5.3157191620039725</v>
      </c>
      <c r="F34" s="4">
        <f>F24</f>
        <v>-1.166666666666667</v>
      </c>
      <c r="G34" s="27" t="str">
        <f>IF(B34&gt;C34,"Se rechaza Ho","No se rechazaHo")</f>
        <v>Se rechaza Ho</v>
      </c>
    </row>
    <row r="35" spans="1:7" ht="12.75">
      <c r="A35" s="11"/>
      <c r="B35" s="3" t="s">
        <v>21</v>
      </c>
      <c r="C35" s="14">
        <v>5</v>
      </c>
      <c r="D35" s="4" t="s">
        <v>22</v>
      </c>
      <c r="E35" s="4">
        <f>CH_PotenciaDiferenciaMediasVarDescBilateral(D34:E34,E6,E7,E2,E3,C35,C5)</f>
        <v>0.3872180487837939</v>
      </c>
      <c r="F35" s="3"/>
      <c r="G35" s="27"/>
    </row>
    <row r="36" spans="1:7" ht="12.75">
      <c r="A36" s="10"/>
      <c r="B36" s="16" t="s">
        <v>23</v>
      </c>
      <c r="C36" s="2"/>
      <c r="D36" s="2"/>
      <c r="E36" s="2"/>
      <c r="F36" s="2"/>
      <c r="G36" s="25"/>
    </row>
    <row r="37" spans="1:7" ht="15.75">
      <c r="A37" s="10"/>
      <c r="B37" s="2" t="s">
        <v>11</v>
      </c>
      <c r="C37" s="2" t="s">
        <v>12</v>
      </c>
      <c r="D37" s="2" t="s">
        <v>28</v>
      </c>
      <c r="E37" s="2"/>
      <c r="F37" s="2" t="s">
        <v>19</v>
      </c>
      <c r="G37" s="25"/>
    </row>
    <row r="38" spans="1:7" ht="12.75">
      <c r="A38" s="11"/>
      <c r="B38" s="6">
        <f>($F$16-$C$3)/SQRT($E$6/$E$2+$E$7/$E$3)</f>
        <v>-3.8871442100712073</v>
      </c>
      <c r="C38" s="6">
        <f>-TINV(2*$C$5,$C$30)</f>
        <v>-1.770931703504175</v>
      </c>
      <c r="D38" s="6">
        <f>$C$3+$C$38*SQRT($E$6/$E$2+$E$7/$E$3)</f>
        <v>1.1017215469351236</v>
      </c>
      <c r="E38" s="6"/>
      <c r="F38" s="6">
        <f>F24</f>
        <v>-1.166666666666667</v>
      </c>
      <c r="G38" s="25" t="str">
        <f>IF(B38&lt;C38,"Se rechaza Ho","No se rechazaHo")</f>
        <v>Se rechaza Ho</v>
      </c>
    </row>
    <row r="39" spans="1:7" ht="12.75">
      <c r="A39" s="11"/>
      <c r="B39" s="2" t="s">
        <v>21</v>
      </c>
      <c r="C39" s="14">
        <v>5</v>
      </c>
      <c r="D39" s="6" t="s">
        <v>22</v>
      </c>
      <c r="E39" s="6">
        <f>CH_PotenciaDiferenciaMediasVarDescUnilatIzda(D38,E6,E7,E2,E3,C39,C5)</f>
        <v>0.0015062772025954854</v>
      </c>
      <c r="F39" s="2"/>
      <c r="G39" s="25"/>
    </row>
    <row r="40" spans="1:7" ht="12.75">
      <c r="A40" s="10"/>
      <c r="B40" s="17" t="s">
        <v>24</v>
      </c>
      <c r="C40" s="18"/>
      <c r="D40" s="18"/>
      <c r="E40" s="18"/>
      <c r="F40" s="18"/>
      <c r="G40" s="28"/>
    </row>
    <row r="41" spans="1:7" ht="15.75">
      <c r="A41" s="10"/>
      <c r="B41" s="18" t="s">
        <v>11</v>
      </c>
      <c r="C41" s="18" t="s">
        <v>12</v>
      </c>
      <c r="D41" s="18"/>
      <c r="E41" s="18" t="s">
        <v>28</v>
      </c>
      <c r="F41" s="18" t="s">
        <v>19</v>
      </c>
      <c r="G41" s="28"/>
    </row>
    <row r="42" spans="1:7" ht="12.75">
      <c r="A42" s="10"/>
      <c r="B42" s="19">
        <f>($F$16-$C$3)/SQRT($E$6/$E$2+$E$7/$E$3)</f>
        <v>-3.8871442100712073</v>
      </c>
      <c r="C42" s="19">
        <f>TINV(2*$C$5,$C$30)</f>
        <v>1.770931703504175</v>
      </c>
      <c r="D42" s="18"/>
      <c r="E42" s="19">
        <f>$C$3+C42*SQRT(E6/$E$2+E7/$E$3)</f>
        <v>4.898278453064877</v>
      </c>
      <c r="F42" s="19">
        <f>F24</f>
        <v>-1.166666666666667</v>
      </c>
      <c r="G42" s="28" t="str">
        <f>IF(B42&gt;C42,"Se rechaza Ho","No se rechazaHo")</f>
        <v>No se rechazaHo</v>
      </c>
    </row>
    <row r="43" spans="1:7" ht="12.75">
      <c r="A43" s="11"/>
      <c r="B43" s="18" t="s">
        <v>21</v>
      </c>
      <c r="C43" s="14">
        <v>5</v>
      </c>
      <c r="D43" s="19" t="s">
        <v>22</v>
      </c>
      <c r="E43" s="19">
        <f>CH_PotenciaDiferenciaMediasVarDescUnilatDcha(E42,E6,E7,E2,E3,C43,C5)</f>
        <v>0.5370783067906559</v>
      </c>
      <c r="F43" s="18"/>
      <c r="G43" s="28"/>
    </row>
  </sheetData>
  <sheetProtection sheet="1" objects="1" scenarios="1"/>
  <mergeCells count="2">
    <mergeCell ref="B2:C2"/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2002-05-01T20:22:21Z</dcterms:created>
  <dcterms:modified xsi:type="dcterms:W3CDTF">2002-05-02T16:53:31Z</dcterms:modified>
  <cp:category/>
  <cp:version/>
  <cp:contentType/>
  <cp:contentStatus/>
</cp:coreProperties>
</file>