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3 2023-2024\FICHEROS EXCEL\"/>
    </mc:Choice>
  </mc:AlternateContent>
  <xr:revisionPtr revIDLastSave="0" documentId="13_ncr:1_{130A73E5-344E-4B61-A39E-DC6C639A5CBF}" xr6:coauthVersionLast="47" xr6:coauthVersionMax="47" xr10:uidLastSave="{00000000-0000-0000-0000-000000000000}"/>
  <bookViews>
    <workbookView xWindow="-120" yWindow="-120" windowWidth="19440" windowHeight="15000" firstSheet="1" activeTab="4" xr2:uid="{00000000-000D-0000-FFFF-FFFF00000000}"/>
  </bookViews>
  <sheets>
    <sheet name="ESTRATO 1" sheetId="8" r:id="rId1"/>
    <sheet name="ESTRATO 2" sheetId="9" r:id="rId2"/>
    <sheet name="ESTRATO 3" sheetId="10" r:id="rId3"/>
    <sheet name="ESTRATO 4" sheetId="11" r:id="rId4"/>
    <sheet name="ESTIMACION" sheetId="12" r:id="rId5"/>
    <sheet name="TAMAÑO DE LA MUESTRA 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3" l="1"/>
  <c r="E15" i="13"/>
  <c r="D15" i="13"/>
  <c r="C15" i="13"/>
  <c r="F9" i="13"/>
  <c r="E9" i="13"/>
  <c r="D9" i="13"/>
  <c r="C9" i="13"/>
  <c r="D18" i="8" l="1"/>
  <c r="H11" i="8" l="1"/>
  <c r="H4" i="8"/>
  <c r="E4" i="8"/>
  <c r="H17" i="8" l="1"/>
  <c r="H22" i="8" l="1"/>
  <c r="H26" i="8" l="1"/>
  <c r="I26" i="8"/>
  <c r="Q4" i="13" l="1"/>
  <c r="G42" i="13" l="1"/>
  <c r="G6" i="13" l="1"/>
  <c r="G9" i="13" l="1"/>
  <c r="G6" i="12"/>
  <c r="Q7" i="13" l="1"/>
  <c r="O32" i="13"/>
  <c r="N32" i="13"/>
  <c r="M32" i="13"/>
  <c r="L32" i="13"/>
  <c r="G48" i="13" l="1"/>
  <c r="G45" i="13"/>
  <c r="G9" i="12"/>
  <c r="G30" i="13" l="1"/>
  <c r="M37" i="13" l="1"/>
  <c r="L37" i="13"/>
  <c r="O37" i="13"/>
  <c r="N37" i="13"/>
  <c r="G39" i="13"/>
  <c r="G33" i="13"/>
  <c r="Z10" i="12"/>
  <c r="AA13" i="12" l="1"/>
  <c r="Z13" i="12"/>
  <c r="G27" i="13"/>
  <c r="N22" i="13" s="1"/>
  <c r="G36" i="13"/>
  <c r="L44" i="13" s="1"/>
  <c r="N10" i="12"/>
  <c r="N13" i="12" s="1"/>
  <c r="L22" i="13" l="1"/>
  <c r="M44" i="13"/>
  <c r="N44" i="13"/>
  <c r="O44" i="13"/>
  <c r="N27" i="13"/>
  <c r="O22" i="13"/>
  <c r="M22" i="13"/>
  <c r="O13" i="12"/>
  <c r="O27" i="13" l="1"/>
  <c r="M27" i="13"/>
  <c r="M49" i="13"/>
  <c r="L49" i="13"/>
  <c r="N49" i="13"/>
  <c r="O49" i="13"/>
  <c r="L2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5" authorId="0" shapeId="0" xr:uid="{54F7D5EE-2D7C-4C8B-BABB-45B3D5771E70}">
      <text>
        <r>
          <rPr>
            <sz val="9"/>
            <color indexed="81"/>
            <rFont val="Tahoma"/>
            <charset val="1"/>
          </rPr>
          <t>Si se deja en blanco, se entenderá que la población es infinita.</t>
        </r>
      </text>
    </comment>
  </commentList>
</comments>
</file>

<file path=xl/sharedStrings.xml><?xml version="1.0" encoding="utf-8"?>
<sst xmlns="http://schemas.openxmlformats.org/spreadsheetml/2006/main" count="77" uniqueCount="48">
  <si>
    <t>n =</t>
  </si>
  <si>
    <r>
      <rPr>
        <b/>
        <i/>
        <sz val="14"/>
        <color theme="1"/>
        <rFont val="Times New Roman"/>
        <family val="1"/>
      </rPr>
      <t>B</t>
    </r>
    <r>
      <rPr>
        <b/>
        <i/>
        <sz val="11"/>
        <color theme="1"/>
        <rFont val="Times New Roman"/>
        <family val="1"/>
      </rPr>
      <t xml:space="preserve">μ </t>
    </r>
    <r>
      <rPr>
        <b/>
        <i/>
        <sz val="14"/>
        <color theme="1"/>
        <rFont val="Times New Roman"/>
        <family val="1"/>
      </rPr>
      <t>=</t>
    </r>
  </si>
  <si>
    <t>(estimador de la varianza de la población)</t>
  </si>
  <si>
    <t>(estimador de la media de la población)</t>
  </si>
  <si>
    <t>ESTIMACIÓN DEL TOTAL</t>
  </si>
  <si>
    <r>
      <rPr>
        <b/>
        <i/>
        <sz val="14"/>
        <color theme="1"/>
        <rFont val="Times New Roman"/>
        <family val="1"/>
      </rPr>
      <t>B</t>
    </r>
    <r>
      <rPr>
        <b/>
        <sz val="11"/>
        <color theme="1"/>
        <rFont val="Calibri"/>
        <family val="2"/>
      </rPr>
      <t>τ</t>
    </r>
    <r>
      <rPr>
        <b/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=</t>
    </r>
  </si>
  <si>
    <t>¿N finito o infinito?</t>
  </si>
  <si>
    <t>ESTRATO 1</t>
  </si>
  <si>
    <t>ESTRATO 2</t>
  </si>
  <si>
    <t>ESTRATO 3</t>
  </si>
  <si>
    <t>ESTRATO 4</t>
  </si>
  <si>
    <t>=N</t>
  </si>
  <si>
    <t>media muestral</t>
  </si>
  <si>
    <t>cuasivarianza de la muestra</t>
  </si>
  <si>
    <t>varianza del estimador</t>
  </si>
  <si>
    <t>límite para el error de estimación</t>
  </si>
  <si>
    <r>
      <rPr>
        <i/>
        <sz val="16"/>
        <color theme="1"/>
        <rFont val="Times New Roman"/>
        <family val="1"/>
      </rPr>
      <t>z</t>
    </r>
    <r>
      <rPr>
        <b/>
        <i/>
        <sz val="8"/>
        <color theme="1"/>
        <rFont val="Times New Roman"/>
        <family val="1"/>
      </rPr>
      <t xml:space="preserve">c </t>
    </r>
    <r>
      <rPr>
        <b/>
        <i/>
        <sz val="14"/>
        <color theme="1"/>
        <rFont val="Times New Roman"/>
        <family val="1"/>
      </rPr>
      <t>=</t>
    </r>
  </si>
  <si>
    <t>ESTIMACIÓN DE LA MEDIA</t>
  </si>
  <si>
    <t>muestra 1</t>
  </si>
  <si>
    <t>muestra 4</t>
  </si>
  <si>
    <t>muestra 3</t>
  </si>
  <si>
    <t>muestra 2</t>
  </si>
  <si>
    <t xml:space="preserve"> límite para el error de estimación</t>
  </si>
  <si>
    <t xml:space="preserve"> estimador del total de la población</t>
  </si>
  <si>
    <t xml:space="preserve"> varianza del estimador</t>
  </si>
  <si>
    <t xml:space="preserve"> estimador de la media de la población</t>
  </si>
  <si>
    <t xml:space="preserve"> intervalo de confianza</t>
  </si>
  <si>
    <t>deben sumar 1</t>
  </si>
  <si>
    <t>= N</t>
  </si>
  <si>
    <t>D=</t>
  </si>
  <si>
    <t>NEYMAN</t>
  </si>
  <si>
    <t>ÓPTIMA</t>
  </si>
  <si>
    <t>PROPORCIONAL</t>
  </si>
  <si>
    <t>ÓPTIMA (coste fijo)</t>
  </si>
  <si>
    <t>C=</t>
  </si>
  <si>
    <t>coste máximo para tomar la muestra</t>
  </si>
  <si>
    <t>L.E.E. de la media</t>
  </si>
  <si>
    <t>L.E.E. del total</t>
  </si>
  <si>
    <t>datos del problema</t>
  </si>
  <si>
    <t>funciones Excel utilizadas</t>
  </si>
  <si>
    <t xml:space="preserve">   intervalo de confianza</t>
  </si>
  <si>
    <t>Estadísticos muestrales</t>
  </si>
  <si>
    <t>N=</t>
  </si>
  <si>
    <r>
      <t xml:space="preserve">* Escriba el tamaño relativo de cada estrato si </t>
    </r>
    <r>
      <rPr>
        <b/>
        <i/>
        <sz val="12"/>
        <color theme="4" tint="-0.249977111117893"/>
        <rFont val="Calibri"/>
        <family val="2"/>
      </rPr>
      <t>N es infinito</t>
    </r>
  </si>
  <si>
    <t>*</t>
  </si>
  <si>
    <t>Calculamos el tamaño relativa de cada estrato para N finito o infinito.</t>
  </si>
  <si>
    <t>1 si N es finito, 2 si N es infinito</t>
  </si>
  <si>
    <t>Ejercicio 10. Trabajo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</si>
</sst>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4"/>
      <name val="Times New Roman"/>
      <family val="1"/>
    </font>
    <font>
      <b/>
      <sz val="14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4"/>
      <color theme="4" tint="-0.249977111117893"/>
      <name val="Times New Roman"/>
      <family val="1"/>
    </font>
    <font>
      <i/>
      <sz val="12"/>
      <color theme="4" tint="-0.249977111117893"/>
      <name val="Calibri"/>
      <family val="2"/>
    </font>
    <font>
      <b/>
      <i/>
      <sz val="12"/>
      <color theme="4" tint="-0.249977111117893"/>
      <name val="Calibri"/>
      <family val="2"/>
    </font>
    <font>
      <sz val="14"/>
      <color rgb="FFFF000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4" xfId="0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10" fillId="0" borderId="7" xfId="0" applyFont="1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7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quotePrefix="1" applyFont="1"/>
    <xf numFmtId="0" fontId="10" fillId="0" borderId="2" xfId="0" applyFont="1" applyBorder="1"/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2" fillId="0" borderId="7" xfId="0" applyFont="1" applyBorder="1" applyAlignment="1">
      <alignment horizontal="right"/>
    </xf>
    <xf numFmtId="0" fontId="19" fillId="0" borderId="0" xfId="0" quotePrefix="1" applyFont="1"/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0" fontId="6" fillId="0" borderId="0" xfId="0" applyFont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23" fillId="0" borderId="11" xfId="0" applyFont="1" applyBorder="1"/>
    <xf numFmtId="0" fontId="23" fillId="0" borderId="10" xfId="0" applyFont="1" applyBorder="1"/>
    <xf numFmtId="0" fontId="23" fillId="0" borderId="12" xfId="0" applyFont="1" applyBorder="1"/>
    <xf numFmtId="0" fontId="10" fillId="0" borderId="11" xfId="0" applyFont="1" applyBorder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4" xfId="0" applyFont="1" applyBorder="1"/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2" fillId="0" borderId="14" xfId="0" quotePrefix="1" applyFont="1" applyBorder="1"/>
    <xf numFmtId="0" fontId="5" fillId="0" borderId="7" xfId="0" applyFont="1" applyBorder="1" applyAlignment="1">
      <alignment horizontal="left" vertical="center"/>
    </xf>
    <xf numFmtId="0" fontId="2" fillId="0" borderId="2" xfId="0" applyFont="1" applyBorder="1"/>
    <xf numFmtId="0" fontId="20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7" fillId="0" borderId="0" xfId="0" applyFont="1"/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23" fillId="0" borderId="14" xfId="0" applyFont="1" applyBorder="1"/>
    <xf numFmtId="0" fontId="23" fillId="0" borderId="3" xfId="0" applyFont="1" applyBorder="1"/>
    <xf numFmtId="0" fontId="23" fillId="0" borderId="8" xfId="0" applyFont="1" applyBorder="1"/>
    <xf numFmtId="0" fontId="23" fillId="0" borderId="2" xfId="0" applyFont="1" applyBorder="1"/>
    <xf numFmtId="0" fontId="2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0.emf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17" Type="http://schemas.openxmlformats.org/officeDocument/2006/relationships/image" Target="../media/image24.png"/><Relationship Id="rId2" Type="http://schemas.openxmlformats.org/officeDocument/2006/relationships/image" Target="../media/image9.emf"/><Relationship Id="rId16" Type="http://schemas.openxmlformats.org/officeDocument/2006/relationships/image" Target="../media/image23.png"/><Relationship Id="rId1" Type="http://schemas.openxmlformats.org/officeDocument/2006/relationships/image" Target="../media/image8.emf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5" Type="http://schemas.openxmlformats.org/officeDocument/2006/relationships/image" Target="../media/image22.png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Relationship Id="rId14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png"/><Relationship Id="rId13" Type="http://schemas.openxmlformats.org/officeDocument/2006/relationships/image" Target="../media/image35.png"/><Relationship Id="rId18" Type="http://schemas.openxmlformats.org/officeDocument/2006/relationships/image" Target="../media/image40.png"/><Relationship Id="rId26" Type="http://schemas.openxmlformats.org/officeDocument/2006/relationships/image" Target="../media/image47.png"/><Relationship Id="rId3" Type="http://schemas.openxmlformats.org/officeDocument/2006/relationships/image" Target="../media/image25.png"/><Relationship Id="rId21" Type="http://schemas.openxmlformats.org/officeDocument/2006/relationships/image" Target="../media/image43.png"/><Relationship Id="rId34" Type="http://schemas.openxmlformats.org/officeDocument/2006/relationships/image" Target="../media/image55.png"/><Relationship Id="rId7" Type="http://schemas.openxmlformats.org/officeDocument/2006/relationships/image" Target="../media/image29.png"/><Relationship Id="rId12" Type="http://schemas.openxmlformats.org/officeDocument/2006/relationships/image" Target="../media/image34.png"/><Relationship Id="rId17" Type="http://schemas.openxmlformats.org/officeDocument/2006/relationships/image" Target="../media/image39.png"/><Relationship Id="rId25" Type="http://schemas.openxmlformats.org/officeDocument/2006/relationships/image" Target="../media/image46.png"/><Relationship Id="rId33" Type="http://schemas.openxmlformats.org/officeDocument/2006/relationships/image" Target="../media/image54.png"/><Relationship Id="rId2" Type="http://schemas.openxmlformats.org/officeDocument/2006/relationships/image" Target="../media/image12.png"/><Relationship Id="rId16" Type="http://schemas.openxmlformats.org/officeDocument/2006/relationships/image" Target="../media/image38.png"/><Relationship Id="rId20" Type="http://schemas.openxmlformats.org/officeDocument/2006/relationships/image" Target="../media/image42.png"/><Relationship Id="rId29" Type="http://schemas.openxmlformats.org/officeDocument/2006/relationships/image" Target="../media/image50.png"/><Relationship Id="rId1" Type="http://schemas.openxmlformats.org/officeDocument/2006/relationships/image" Target="../media/image22.png"/><Relationship Id="rId6" Type="http://schemas.openxmlformats.org/officeDocument/2006/relationships/image" Target="../media/image28.png"/><Relationship Id="rId11" Type="http://schemas.openxmlformats.org/officeDocument/2006/relationships/image" Target="../media/image33.png"/><Relationship Id="rId24" Type="http://schemas.openxmlformats.org/officeDocument/2006/relationships/image" Target="../media/image45.png"/><Relationship Id="rId32" Type="http://schemas.openxmlformats.org/officeDocument/2006/relationships/image" Target="../media/image53.png"/><Relationship Id="rId5" Type="http://schemas.openxmlformats.org/officeDocument/2006/relationships/image" Target="../media/image27.png"/><Relationship Id="rId15" Type="http://schemas.openxmlformats.org/officeDocument/2006/relationships/image" Target="../media/image37.png"/><Relationship Id="rId23" Type="http://schemas.openxmlformats.org/officeDocument/2006/relationships/image" Target="../media/image19.png"/><Relationship Id="rId28" Type="http://schemas.openxmlformats.org/officeDocument/2006/relationships/image" Target="../media/image49.png"/><Relationship Id="rId10" Type="http://schemas.openxmlformats.org/officeDocument/2006/relationships/image" Target="../media/image32.png"/><Relationship Id="rId19" Type="http://schemas.openxmlformats.org/officeDocument/2006/relationships/image" Target="../media/image41.png"/><Relationship Id="rId31" Type="http://schemas.openxmlformats.org/officeDocument/2006/relationships/image" Target="../media/image52.png"/><Relationship Id="rId4" Type="http://schemas.openxmlformats.org/officeDocument/2006/relationships/image" Target="../media/image26.png"/><Relationship Id="rId9" Type="http://schemas.openxmlformats.org/officeDocument/2006/relationships/image" Target="../media/image31.png"/><Relationship Id="rId14" Type="http://schemas.openxmlformats.org/officeDocument/2006/relationships/image" Target="../media/image36.png"/><Relationship Id="rId22" Type="http://schemas.openxmlformats.org/officeDocument/2006/relationships/image" Target="../media/image44.png"/><Relationship Id="rId27" Type="http://schemas.openxmlformats.org/officeDocument/2006/relationships/image" Target="../media/image48.png"/><Relationship Id="rId30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6</xdr:col>
      <xdr:colOff>844002</xdr:colOff>
      <xdr:row>5</xdr:row>
      <xdr:rowOff>24052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F6921-7920-420D-AAE3-DAA04D6D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8145" y="350520"/>
          <a:ext cx="1024977" cy="54983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47625</xdr:rowOff>
    </xdr:from>
    <xdr:to>
      <xdr:col>7</xdr:col>
      <xdr:colOff>14738</xdr:colOff>
      <xdr:row>12</xdr:row>
      <xdr:rowOff>4281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F6A221-1307-4DF8-BA31-5341218DB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8845" y="1099185"/>
          <a:ext cx="3083693" cy="10082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14</xdr:row>
      <xdr:rowOff>171450</xdr:rowOff>
    </xdr:from>
    <xdr:to>
      <xdr:col>7</xdr:col>
      <xdr:colOff>15754</xdr:colOff>
      <xdr:row>18</xdr:row>
      <xdr:rowOff>1953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1121DC-8557-4CFA-92BB-0FE865186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03320" y="2625090"/>
          <a:ext cx="1570234" cy="5315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4</xdr:col>
      <xdr:colOff>304611</xdr:colOff>
      <xdr:row>22</xdr:row>
      <xdr:rowOff>162365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EA7F36-B6C7-4B51-9BB8-54B89FCCF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" y="3358515"/>
          <a:ext cx="2264856" cy="65957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20</xdr:row>
      <xdr:rowOff>95250</xdr:rowOff>
    </xdr:from>
    <xdr:to>
      <xdr:col>7</xdr:col>
      <xdr:colOff>2387</xdr:colOff>
      <xdr:row>22</xdr:row>
      <xdr:rowOff>86899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E0AFF7-728A-44C3-A7AC-23A52EE0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55745" y="3600450"/>
          <a:ext cx="1204442" cy="342169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</xdr:row>
      <xdr:rowOff>104775</xdr:rowOff>
    </xdr:from>
    <xdr:to>
      <xdr:col>7</xdr:col>
      <xdr:colOff>119</xdr:colOff>
      <xdr:row>26</xdr:row>
      <xdr:rowOff>102520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F93CFC-883C-4F5A-987D-B80F264E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46195" y="4311015"/>
          <a:ext cx="1411724" cy="3482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780342</xdr:colOff>
      <xdr:row>18</xdr:row>
      <xdr:rowOff>142915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3DA23ADC-5A15-4393-BF90-4945487F2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41120" y="2851785"/>
          <a:ext cx="627942" cy="445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</xdr:colOff>
      <xdr:row>7</xdr:row>
      <xdr:rowOff>15240</xdr:rowOff>
    </xdr:from>
    <xdr:to>
      <xdr:col>22</xdr:col>
      <xdr:colOff>136021</xdr:colOff>
      <xdr:row>10</xdr:row>
      <xdr:rowOff>15240</xdr:rowOff>
    </xdr:to>
    <xdr:pic>
      <xdr:nvPicPr>
        <xdr:cNvPr id="25" name="24 Imagen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6416040"/>
          <a:ext cx="2490601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553076</xdr:colOff>
      <xdr:row>1</xdr:row>
      <xdr:rowOff>76200</xdr:rowOff>
    </xdr:from>
    <xdr:to>
      <xdr:col>25</xdr:col>
      <xdr:colOff>15240</xdr:colOff>
      <xdr:row>3</xdr:row>
      <xdr:rowOff>198120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7996" y="304800"/>
          <a:ext cx="1892944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658167</xdr:colOff>
      <xdr:row>11</xdr:row>
      <xdr:rowOff>160020</xdr:rowOff>
    </xdr:from>
    <xdr:to>
      <xdr:col>24</xdr:col>
      <xdr:colOff>797718</xdr:colOff>
      <xdr:row>13</xdr:row>
      <xdr:rowOff>144780</xdr:rowOff>
    </xdr:to>
    <xdr:pic>
      <xdr:nvPicPr>
        <xdr:cNvPr id="38" name="37 Imagen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8607" y="7475220"/>
          <a:ext cx="1724511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464820</xdr:colOff>
      <xdr:row>11</xdr:row>
      <xdr:rowOff>68580</xdr:rowOff>
    </xdr:from>
    <xdr:to>
      <xdr:col>1</xdr:col>
      <xdr:colOff>787936</xdr:colOff>
      <xdr:row>13</xdr:row>
      <xdr:rowOff>166164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AA5D1328-D4E2-44A0-AD0A-8FC88652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" y="2811780"/>
          <a:ext cx="323116" cy="554784"/>
        </a:xfrm>
        <a:prstGeom prst="rect">
          <a:avLst/>
        </a:prstGeom>
      </xdr:spPr>
    </xdr:pic>
    <xdr:clientData/>
  </xdr:twoCellAnchor>
  <xdr:twoCellAnchor editAs="oneCell">
    <xdr:from>
      <xdr:col>1</xdr:col>
      <xdr:colOff>480060</xdr:colOff>
      <xdr:row>7</xdr:row>
      <xdr:rowOff>198120</xdr:rowOff>
    </xdr:from>
    <xdr:to>
      <xdr:col>1</xdr:col>
      <xdr:colOff>748307</xdr:colOff>
      <xdr:row>9</xdr:row>
      <xdr:rowOff>57939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55FAAA-652E-4457-9346-6DB150A54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" y="2255520"/>
          <a:ext cx="268247" cy="317019"/>
        </a:xfrm>
        <a:prstGeom prst="rect">
          <a:avLst/>
        </a:prstGeom>
      </xdr:spPr>
    </xdr:pic>
    <xdr:clientData/>
  </xdr:twoCellAnchor>
  <xdr:twoCellAnchor editAs="oneCell">
    <xdr:from>
      <xdr:col>1</xdr:col>
      <xdr:colOff>487680</xdr:colOff>
      <xdr:row>15</xdr:row>
      <xdr:rowOff>129540</xdr:rowOff>
    </xdr:from>
    <xdr:to>
      <xdr:col>1</xdr:col>
      <xdr:colOff>786410</xdr:colOff>
      <xdr:row>17</xdr:row>
      <xdr:rowOff>123483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0476E0-051D-403C-853E-5A92E88CF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100" y="3558540"/>
          <a:ext cx="298730" cy="451143"/>
        </a:xfrm>
        <a:prstGeom prst="rect">
          <a:avLst/>
        </a:prstGeom>
      </xdr:spPr>
    </xdr:pic>
    <xdr:clientData/>
  </xdr:twoCellAnchor>
  <xdr:twoCellAnchor editAs="oneCell">
    <xdr:from>
      <xdr:col>1</xdr:col>
      <xdr:colOff>335280</xdr:colOff>
      <xdr:row>18</xdr:row>
      <xdr:rowOff>121920</xdr:rowOff>
    </xdr:from>
    <xdr:to>
      <xdr:col>1</xdr:col>
      <xdr:colOff>951029</xdr:colOff>
      <xdr:row>20</xdr:row>
      <xdr:rowOff>73187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D0C445-C09B-4927-BC1F-F4723732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7700" y="4236720"/>
          <a:ext cx="615749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350520</xdr:colOff>
      <xdr:row>21</xdr:row>
      <xdr:rowOff>68580</xdr:rowOff>
    </xdr:from>
    <xdr:to>
      <xdr:col>1</xdr:col>
      <xdr:colOff>838242</xdr:colOff>
      <xdr:row>23</xdr:row>
      <xdr:rowOff>135681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82D5A06-82E0-4DE3-B10B-2C8E8C129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2940" y="4869180"/>
          <a:ext cx="487722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24</xdr:row>
      <xdr:rowOff>60960</xdr:rowOff>
    </xdr:from>
    <xdr:to>
      <xdr:col>1</xdr:col>
      <xdr:colOff>1112591</xdr:colOff>
      <xdr:row>26</xdr:row>
      <xdr:rowOff>152448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813A91-A9CA-4438-AA30-8D235AA47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1980" y="5547360"/>
          <a:ext cx="823031" cy="548688"/>
        </a:xfrm>
        <a:prstGeom prst="rect">
          <a:avLst/>
        </a:prstGeom>
      </xdr:spPr>
    </xdr:pic>
    <xdr:clientData/>
  </xdr:twoCellAnchor>
  <xdr:twoCellAnchor editAs="oneCell">
    <xdr:from>
      <xdr:col>9</xdr:col>
      <xdr:colOff>754380</xdr:colOff>
      <xdr:row>1</xdr:row>
      <xdr:rowOff>83820</xdr:rowOff>
    </xdr:from>
    <xdr:to>
      <xdr:col>12</xdr:col>
      <xdr:colOff>757254</xdr:colOff>
      <xdr:row>3</xdr:row>
      <xdr:rowOff>199694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D53B6F-CAC3-437B-93DA-8F5A2DF18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528560" y="312420"/>
          <a:ext cx="2389839" cy="573074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647700</xdr:colOff>
      <xdr:row>4</xdr:row>
      <xdr:rowOff>76200</xdr:rowOff>
    </xdr:from>
    <xdr:to>
      <xdr:col>13</xdr:col>
      <xdr:colOff>1048</xdr:colOff>
      <xdr:row>6</xdr:row>
      <xdr:rowOff>173784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95140E6-DB86-42E5-AC2E-F86B615ED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29400" y="990600"/>
          <a:ext cx="3304318" cy="554784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</xdr:colOff>
      <xdr:row>7</xdr:row>
      <xdr:rowOff>15240</xdr:rowOff>
    </xdr:from>
    <xdr:to>
      <xdr:col>11</xdr:col>
      <xdr:colOff>131280</xdr:colOff>
      <xdr:row>10</xdr:row>
      <xdr:rowOff>18348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70DCA4-DF71-4800-AF5D-20E2B73CE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96940" y="161544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</xdr:colOff>
      <xdr:row>8</xdr:row>
      <xdr:rowOff>137160</xdr:rowOff>
    </xdr:from>
    <xdr:to>
      <xdr:col>13</xdr:col>
      <xdr:colOff>16896</xdr:colOff>
      <xdr:row>10</xdr:row>
      <xdr:rowOff>88427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B63E9F0-FFBE-4CD8-9619-93AEAB5C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442960" y="1965960"/>
          <a:ext cx="1518036" cy="408467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11</xdr:row>
      <xdr:rowOff>152400</xdr:rowOff>
    </xdr:from>
    <xdr:to>
      <xdr:col>13</xdr:col>
      <xdr:colOff>3208</xdr:colOff>
      <xdr:row>13</xdr:row>
      <xdr:rowOff>115860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37FBFB-05A9-41D7-8342-1CDA1C8D0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100060" y="2667000"/>
          <a:ext cx="1847248" cy="42066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</xdr:row>
      <xdr:rowOff>76200</xdr:rowOff>
    </xdr:from>
    <xdr:to>
      <xdr:col>1</xdr:col>
      <xdr:colOff>1050097</xdr:colOff>
      <xdr:row>6</xdr:row>
      <xdr:rowOff>143301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CFD41DD6-E4DC-47D8-A9DD-613024FA0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5320" y="990600"/>
          <a:ext cx="707197" cy="524301"/>
        </a:xfrm>
        <a:prstGeom prst="rect">
          <a:avLst/>
        </a:prstGeom>
      </xdr:spPr>
    </xdr:pic>
    <xdr:clientData/>
  </xdr:twoCellAnchor>
  <xdr:twoCellAnchor editAs="oneCell">
    <xdr:from>
      <xdr:col>22</xdr:col>
      <xdr:colOff>657225</xdr:colOff>
      <xdr:row>4</xdr:row>
      <xdr:rowOff>152400</xdr:rowOff>
    </xdr:from>
    <xdr:to>
      <xdr:col>25</xdr:col>
      <xdr:colOff>21103</xdr:colOff>
      <xdr:row>6</xdr:row>
      <xdr:rowOff>67088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44B44B-BDA2-4479-AD49-1F3B7D498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63975" y="1066800"/>
          <a:ext cx="1707028" cy="371888"/>
        </a:xfrm>
        <a:prstGeom prst="rect">
          <a:avLst/>
        </a:prstGeom>
      </xdr:spPr>
    </xdr:pic>
    <xdr:clientData/>
  </xdr:twoCellAnchor>
  <xdr:twoCellAnchor editAs="oneCell">
    <xdr:from>
      <xdr:col>22</xdr:col>
      <xdr:colOff>400050</xdr:colOff>
      <xdr:row>8</xdr:row>
      <xdr:rowOff>114300</xdr:rowOff>
    </xdr:from>
    <xdr:to>
      <xdr:col>25</xdr:col>
      <xdr:colOff>26079</xdr:colOff>
      <xdr:row>10</xdr:row>
      <xdr:rowOff>71664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AAF772-48F0-40F6-B507-B23DF1B7B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6306800" y="1943100"/>
          <a:ext cx="1969179" cy="414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</xdr:row>
      <xdr:rowOff>68580</xdr:rowOff>
    </xdr:from>
    <xdr:to>
      <xdr:col>1</xdr:col>
      <xdr:colOff>1507297</xdr:colOff>
      <xdr:row>6</xdr:row>
      <xdr:rowOff>135681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7BA793-5C63-4DFC-9811-FD7330CB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520" y="982980"/>
          <a:ext cx="707197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982980</xdr:colOff>
      <xdr:row>7</xdr:row>
      <xdr:rowOff>182880</xdr:rowOff>
    </xdr:from>
    <xdr:to>
      <xdr:col>1</xdr:col>
      <xdr:colOff>1251227</xdr:colOff>
      <xdr:row>9</xdr:row>
      <xdr:rowOff>42699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44DCA274-2508-4920-B065-D9EF7A3FC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2247900"/>
          <a:ext cx="268247" cy="31701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13</xdr:row>
      <xdr:rowOff>7620</xdr:rowOff>
    </xdr:from>
    <xdr:to>
      <xdr:col>1</xdr:col>
      <xdr:colOff>2218379</xdr:colOff>
      <xdr:row>15</xdr:row>
      <xdr:rowOff>227135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591E38-95BA-4E73-8080-334C0DAC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420" y="2979420"/>
          <a:ext cx="2210759" cy="676715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16</xdr:row>
      <xdr:rowOff>114300</xdr:rowOff>
    </xdr:from>
    <xdr:to>
      <xdr:col>1</xdr:col>
      <xdr:colOff>1216172</xdr:colOff>
      <xdr:row>18</xdr:row>
      <xdr:rowOff>28988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E27E01-97A8-4D94-B744-E2BC13C11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3020" y="4236720"/>
          <a:ext cx="225572" cy="371888"/>
        </a:xfrm>
        <a:prstGeom prst="rect">
          <a:avLst/>
        </a:prstGeom>
      </xdr:spPr>
    </xdr:pic>
    <xdr:clientData/>
  </xdr:twoCellAnchor>
  <xdr:twoCellAnchor editAs="oneCell">
    <xdr:from>
      <xdr:col>1</xdr:col>
      <xdr:colOff>944880</xdr:colOff>
      <xdr:row>19</xdr:row>
      <xdr:rowOff>129540</xdr:rowOff>
    </xdr:from>
    <xdr:to>
      <xdr:col>1</xdr:col>
      <xdr:colOff>1249706</xdr:colOff>
      <xdr:row>21</xdr:row>
      <xdr:rowOff>38132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0D7C6F-D96B-4269-ACF4-06877131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7300" y="4937760"/>
          <a:ext cx="304826" cy="365792"/>
        </a:xfrm>
        <a:prstGeom prst="rect">
          <a:avLst/>
        </a:prstGeom>
      </xdr:spPr>
    </xdr:pic>
    <xdr:clientData/>
  </xdr:twoCellAnchor>
  <xdr:twoCellAnchor editAs="oneCell">
    <xdr:from>
      <xdr:col>1</xdr:col>
      <xdr:colOff>822960</xdr:colOff>
      <xdr:row>22</xdr:row>
      <xdr:rowOff>137160</xdr:rowOff>
    </xdr:from>
    <xdr:to>
      <xdr:col>1</xdr:col>
      <xdr:colOff>1268007</xdr:colOff>
      <xdr:row>24</xdr:row>
      <xdr:rowOff>118910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91686B-824D-42FE-BC6B-CA6A8446F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5380" y="5631180"/>
          <a:ext cx="445047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815340</xdr:colOff>
      <xdr:row>25</xdr:row>
      <xdr:rowOff>160020</xdr:rowOff>
    </xdr:from>
    <xdr:to>
      <xdr:col>1</xdr:col>
      <xdr:colOff>1296966</xdr:colOff>
      <xdr:row>27</xdr:row>
      <xdr:rowOff>50322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05749B6-AFE2-4165-9030-04A38BDA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7760" y="6339840"/>
          <a:ext cx="481626" cy="347502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28</xdr:row>
      <xdr:rowOff>137160</xdr:rowOff>
    </xdr:from>
    <xdr:to>
      <xdr:col>1</xdr:col>
      <xdr:colOff>1359457</xdr:colOff>
      <xdr:row>30</xdr:row>
      <xdr:rowOff>64041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B0E280F-BD79-40C2-A197-0F7F98C76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4900" y="7002780"/>
          <a:ext cx="566977" cy="384081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31</xdr:row>
      <xdr:rowOff>121920</xdr:rowOff>
    </xdr:from>
    <xdr:to>
      <xdr:col>1</xdr:col>
      <xdr:colOff>1652104</xdr:colOff>
      <xdr:row>33</xdr:row>
      <xdr:rowOff>109767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AD996BA-21B1-46A8-B5EC-4A34A722F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0" y="7673340"/>
          <a:ext cx="1012024" cy="445047"/>
        </a:xfrm>
        <a:prstGeom prst="rect">
          <a:avLst/>
        </a:prstGeom>
      </xdr:spPr>
    </xdr:pic>
    <xdr:clientData/>
  </xdr:twoCellAnchor>
  <xdr:twoCellAnchor editAs="oneCell">
    <xdr:from>
      <xdr:col>1</xdr:col>
      <xdr:colOff>784860</xdr:colOff>
      <xdr:row>33</xdr:row>
      <xdr:rowOff>198120</xdr:rowOff>
    </xdr:from>
    <xdr:to>
      <xdr:col>1</xdr:col>
      <xdr:colOff>1479864</xdr:colOff>
      <xdr:row>37</xdr:row>
      <xdr:rowOff>21400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82B49FE-7D4D-4FCA-B67A-915E38DC9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97280" y="8206740"/>
          <a:ext cx="695004" cy="737680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37</xdr:row>
      <xdr:rowOff>137160</xdr:rowOff>
    </xdr:from>
    <xdr:to>
      <xdr:col>1</xdr:col>
      <xdr:colOff>1396036</xdr:colOff>
      <xdr:row>39</xdr:row>
      <xdr:rowOff>57945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F100F9E-9FFD-4EF4-A1A3-F5BB4A1B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04900" y="9060180"/>
          <a:ext cx="603556" cy="377985"/>
        </a:xfrm>
        <a:prstGeom prst="rect">
          <a:avLst/>
        </a:prstGeom>
      </xdr:spPr>
    </xdr:pic>
    <xdr:clientData/>
  </xdr:twoCellAnchor>
  <xdr:twoCellAnchor editAs="oneCell">
    <xdr:from>
      <xdr:col>1</xdr:col>
      <xdr:colOff>784860</xdr:colOff>
      <xdr:row>40</xdr:row>
      <xdr:rowOff>137160</xdr:rowOff>
    </xdr:from>
    <xdr:to>
      <xdr:col>1</xdr:col>
      <xdr:colOff>1437189</xdr:colOff>
      <xdr:row>42</xdr:row>
      <xdr:rowOff>76234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36B5DDE-ADCD-4E07-B5D6-5C671B860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7280" y="9745980"/>
          <a:ext cx="652329" cy="396274"/>
        </a:xfrm>
        <a:prstGeom prst="rect">
          <a:avLst/>
        </a:prstGeom>
      </xdr:spPr>
    </xdr:pic>
    <xdr:clientData/>
  </xdr:twoCellAnchor>
  <xdr:twoCellAnchor editAs="oneCell">
    <xdr:from>
      <xdr:col>1</xdr:col>
      <xdr:colOff>662940</xdr:colOff>
      <xdr:row>43</xdr:row>
      <xdr:rowOff>144780</xdr:rowOff>
    </xdr:from>
    <xdr:to>
      <xdr:col>1</xdr:col>
      <xdr:colOff>1662771</xdr:colOff>
      <xdr:row>45</xdr:row>
      <xdr:rowOff>114337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19220AC9-2414-4E7A-875A-403878A0C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75360" y="10439400"/>
          <a:ext cx="999831" cy="426757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45</xdr:row>
      <xdr:rowOff>198120</xdr:rowOff>
    </xdr:from>
    <xdr:to>
      <xdr:col>1</xdr:col>
      <xdr:colOff>1450905</xdr:colOff>
      <xdr:row>49</xdr:row>
      <xdr:rowOff>3110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9284A67-2157-48B9-A2BC-2CB5F2F21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04900" y="10949940"/>
          <a:ext cx="658425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25</xdr:row>
      <xdr:rowOff>106680</xdr:rowOff>
    </xdr:from>
    <xdr:to>
      <xdr:col>7</xdr:col>
      <xdr:colOff>761303</xdr:colOff>
      <xdr:row>27</xdr:row>
      <xdr:rowOff>161588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6344765D-A8DD-49F9-AEDC-6E49FF080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91300" y="6286500"/>
          <a:ext cx="749873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28</xdr:row>
      <xdr:rowOff>106680</xdr:rowOff>
    </xdr:from>
    <xdr:to>
      <xdr:col>8</xdr:col>
      <xdr:colOff>18356</xdr:colOff>
      <xdr:row>30</xdr:row>
      <xdr:rowOff>161588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359624E8-77FA-49E1-B6C4-11E08721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591300" y="6972300"/>
          <a:ext cx="78035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31</xdr:row>
      <xdr:rowOff>106680</xdr:rowOff>
    </xdr:from>
    <xdr:to>
      <xdr:col>8</xdr:col>
      <xdr:colOff>332326</xdr:colOff>
      <xdr:row>33</xdr:row>
      <xdr:rowOff>161588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C6B265BF-EBED-47D4-9563-E1A3483A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606540" y="7658100"/>
          <a:ext cx="107908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34</xdr:row>
      <xdr:rowOff>76200</xdr:rowOff>
    </xdr:from>
    <xdr:to>
      <xdr:col>8</xdr:col>
      <xdr:colOff>178389</xdr:colOff>
      <xdr:row>36</xdr:row>
      <xdr:rowOff>192074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22BCE9F-1096-4456-8D8E-07CF60D6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598920" y="8313420"/>
          <a:ext cx="932769" cy="573074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37</xdr:row>
      <xdr:rowOff>99060</xdr:rowOff>
    </xdr:from>
    <xdr:to>
      <xdr:col>8</xdr:col>
      <xdr:colOff>57982</xdr:colOff>
      <xdr:row>39</xdr:row>
      <xdr:rowOff>153968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A963890A-833A-45DA-A54D-B6BACDAF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06540" y="9022080"/>
          <a:ext cx="804742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40</xdr:row>
      <xdr:rowOff>99060</xdr:rowOff>
    </xdr:from>
    <xdr:to>
      <xdr:col>8</xdr:col>
      <xdr:colOff>50362</xdr:colOff>
      <xdr:row>42</xdr:row>
      <xdr:rowOff>147872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6ADDCA2-E483-4054-A8AE-F4805DEFE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98920" y="9707880"/>
          <a:ext cx="804742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</xdr:colOff>
      <xdr:row>43</xdr:row>
      <xdr:rowOff>106680</xdr:rowOff>
    </xdr:from>
    <xdr:to>
      <xdr:col>8</xdr:col>
      <xdr:colOff>358235</xdr:colOff>
      <xdr:row>45</xdr:row>
      <xdr:rowOff>155492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33101856-E141-436B-8B60-04D8119DC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614160" y="10401300"/>
          <a:ext cx="1097375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</xdr:colOff>
      <xdr:row>46</xdr:row>
      <xdr:rowOff>76200</xdr:rowOff>
    </xdr:from>
    <xdr:to>
      <xdr:col>8</xdr:col>
      <xdr:colOff>175339</xdr:colOff>
      <xdr:row>48</xdr:row>
      <xdr:rowOff>192074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FCD262BD-4DBF-4861-9AB8-B9A26D1B0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14160" y="11056620"/>
          <a:ext cx="914479" cy="573074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</xdr:colOff>
      <xdr:row>3</xdr:row>
      <xdr:rowOff>0</xdr:rowOff>
    </xdr:from>
    <xdr:to>
      <xdr:col>12</xdr:col>
      <xdr:colOff>102705</xdr:colOff>
      <xdr:row>6</xdr:row>
      <xdr:rowOff>3108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14A6DB1B-9F90-4C5F-9668-ECA15D6D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161020" y="68580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</xdr:row>
      <xdr:rowOff>68580</xdr:rowOff>
    </xdr:from>
    <xdr:to>
      <xdr:col>16</xdr:col>
      <xdr:colOff>7686</xdr:colOff>
      <xdr:row>4</xdr:row>
      <xdr:rowOff>166164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C6C77911-DF71-44FD-B989-1027F9FA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938760" y="525780"/>
          <a:ext cx="762066" cy="554784"/>
        </a:xfrm>
        <a:prstGeom prst="rect">
          <a:avLst/>
        </a:prstGeom>
      </xdr:spPr>
    </xdr:pic>
    <xdr:clientData/>
  </xdr:twoCellAnchor>
  <xdr:twoCellAnchor editAs="oneCell">
    <xdr:from>
      <xdr:col>14</xdr:col>
      <xdr:colOff>655320</xdr:colOff>
      <xdr:row>5</xdr:row>
      <xdr:rowOff>76200</xdr:rowOff>
    </xdr:from>
    <xdr:to>
      <xdr:col>15</xdr:col>
      <xdr:colOff>732362</xdr:colOff>
      <xdr:row>7</xdr:row>
      <xdr:rowOff>161591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866A9E10-0AC2-4C74-91E5-848A4316F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763500" y="1219200"/>
          <a:ext cx="926672" cy="542591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10</xdr:row>
      <xdr:rowOff>144780</xdr:rowOff>
    </xdr:from>
    <xdr:to>
      <xdr:col>10</xdr:col>
      <xdr:colOff>510561</xdr:colOff>
      <xdr:row>12</xdr:row>
      <xdr:rowOff>22889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32050611-7EDD-4248-B9B1-BC2FC0ED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15</xdr:row>
      <xdr:rowOff>167640</xdr:rowOff>
    </xdr:from>
    <xdr:to>
      <xdr:col>11</xdr:col>
      <xdr:colOff>4255</xdr:colOff>
      <xdr:row>17</xdr:row>
      <xdr:rowOff>39653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56734936-76DA-4C21-95F1-47FB524B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twoCellAnchor>
  <xdr:oneCellAnchor>
    <xdr:from>
      <xdr:col>10</xdr:col>
      <xdr:colOff>266700</xdr:colOff>
      <xdr:row>20</xdr:row>
      <xdr:rowOff>144780</xdr:rowOff>
    </xdr:from>
    <xdr:ext cx="243861" cy="335309"/>
    <xdr:pic>
      <xdr:nvPicPr>
        <xdr:cNvPr id="81" name="Imagen 80">
          <a:extLst>
            <a:ext uri="{FF2B5EF4-FFF2-40B4-BE49-F238E27FC236}">
              <a16:creationId xmlns:a16="http://schemas.microsoft.com/office/drawing/2014/main" id="{A71A8AF8-C33D-4738-945F-063F4AA9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25</xdr:row>
      <xdr:rowOff>167640</xdr:rowOff>
    </xdr:from>
    <xdr:ext cx="737680" cy="329213"/>
    <xdr:pic>
      <xdr:nvPicPr>
        <xdr:cNvPr id="82" name="Imagen 81">
          <a:extLst>
            <a:ext uri="{FF2B5EF4-FFF2-40B4-BE49-F238E27FC236}">
              <a16:creationId xmlns:a16="http://schemas.microsoft.com/office/drawing/2014/main" id="{0F3874B3-527B-4DAE-B749-65B0E7A6E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oneCellAnchor>
    <xdr:from>
      <xdr:col>10</xdr:col>
      <xdr:colOff>266700</xdr:colOff>
      <xdr:row>30</xdr:row>
      <xdr:rowOff>144780</xdr:rowOff>
    </xdr:from>
    <xdr:ext cx="243861" cy="335309"/>
    <xdr:pic>
      <xdr:nvPicPr>
        <xdr:cNvPr id="83" name="Imagen 82">
          <a:extLst>
            <a:ext uri="{FF2B5EF4-FFF2-40B4-BE49-F238E27FC236}">
              <a16:creationId xmlns:a16="http://schemas.microsoft.com/office/drawing/2014/main" id="{9FB7CAC0-FC73-4D09-B647-C1405DCCF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35</xdr:row>
      <xdr:rowOff>167640</xdr:rowOff>
    </xdr:from>
    <xdr:ext cx="737680" cy="329213"/>
    <xdr:pic>
      <xdr:nvPicPr>
        <xdr:cNvPr id="84" name="Imagen 83">
          <a:extLst>
            <a:ext uri="{FF2B5EF4-FFF2-40B4-BE49-F238E27FC236}">
              <a16:creationId xmlns:a16="http://schemas.microsoft.com/office/drawing/2014/main" id="{D03208C8-089A-4B5D-A194-77F190348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oneCellAnchor>
    <xdr:from>
      <xdr:col>10</xdr:col>
      <xdr:colOff>266700</xdr:colOff>
      <xdr:row>42</xdr:row>
      <xdr:rowOff>144780</xdr:rowOff>
    </xdr:from>
    <xdr:ext cx="243861" cy="335309"/>
    <xdr:pic>
      <xdr:nvPicPr>
        <xdr:cNvPr id="85" name="Imagen 84">
          <a:extLst>
            <a:ext uri="{FF2B5EF4-FFF2-40B4-BE49-F238E27FC236}">
              <a16:creationId xmlns:a16="http://schemas.microsoft.com/office/drawing/2014/main" id="{21BA0DCD-7D41-4369-8821-5FF5A4E48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47</xdr:row>
      <xdr:rowOff>167640</xdr:rowOff>
    </xdr:from>
    <xdr:ext cx="737680" cy="329213"/>
    <xdr:pic>
      <xdr:nvPicPr>
        <xdr:cNvPr id="86" name="Imagen 85">
          <a:extLst>
            <a:ext uri="{FF2B5EF4-FFF2-40B4-BE49-F238E27FC236}">
              <a16:creationId xmlns:a16="http://schemas.microsoft.com/office/drawing/2014/main" id="{9946FC07-B338-44EF-A62A-FC056B308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twoCellAnchor editAs="oneCell">
    <xdr:from>
      <xdr:col>15</xdr:col>
      <xdr:colOff>213360</xdr:colOff>
      <xdr:row>9</xdr:row>
      <xdr:rowOff>15240</xdr:rowOff>
    </xdr:from>
    <xdr:to>
      <xdr:col>18</xdr:col>
      <xdr:colOff>188</xdr:colOff>
      <xdr:row>14</xdr:row>
      <xdr:rowOff>98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089C2FC-965D-45F8-B80B-C0ED763B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114020" y="2080260"/>
          <a:ext cx="2164268" cy="1127858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14</xdr:row>
      <xdr:rowOff>45720</xdr:rowOff>
    </xdr:from>
    <xdr:to>
      <xdr:col>21</xdr:col>
      <xdr:colOff>645049</xdr:colOff>
      <xdr:row>18</xdr:row>
      <xdr:rowOff>167730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4ACC8C78-CC7A-4A97-AB5B-D82411F28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3716000" y="3253740"/>
          <a:ext cx="4584589" cy="1036410"/>
        </a:xfrm>
        <a:prstGeom prst="rect">
          <a:avLst/>
        </a:prstGeom>
      </xdr:spPr>
    </xdr:pic>
    <xdr:clientData/>
  </xdr:twoCellAnchor>
  <xdr:twoCellAnchor editAs="oneCell">
    <xdr:from>
      <xdr:col>15</xdr:col>
      <xdr:colOff>266700</xdr:colOff>
      <xdr:row>20</xdr:row>
      <xdr:rowOff>60960</xdr:rowOff>
    </xdr:from>
    <xdr:to>
      <xdr:col>18</xdr:col>
      <xdr:colOff>10852</xdr:colOff>
      <xdr:row>23</xdr:row>
      <xdr:rowOff>161612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09E07E45-4192-428C-AD4E-9AA6DAD1C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3167360" y="4640580"/>
          <a:ext cx="2121592" cy="786452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24</xdr:row>
      <xdr:rowOff>83820</xdr:rowOff>
    </xdr:from>
    <xdr:to>
      <xdr:col>19</xdr:col>
      <xdr:colOff>644912</xdr:colOff>
      <xdr:row>28</xdr:row>
      <xdr:rowOff>157058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id="{A16AB523-BFF3-448A-AF68-2642B917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3716000" y="5577840"/>
          <a:ext cx="2999492" cy="987638"/>
        </a:xfrm>
        <a:prstGeom prst="rect">
          <a:avLst/>
        </a:prstGeom>
      </xdr:spPr>
    </xdr:pic>
    <xdr:clientData/>
  </xdr:twoCellAnchor>
  <xdr:twoCellAnchor editAs="oneCell">
    <xdr:from>
      <xdr:col>15</xdr:col>
      <xdr:colOff>350520</xdr:colOff>
      <xdr:row>30</xdr:row>
      <xdr:rowOff>114300</xdr:rowOff>
    </xdr:from>
    <xdr:to>
      <xdr:col>17</xdr:col>
      <xdr:colOff>3153</xdr:colOff>
      <xdr:row>32</xdr:row>
      <xdr:rowOff>120436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4BB06B2D-03FF-4733-967D-943896426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251180" y="6979920"/>
          <a:ext cx="1207113" cy="463336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34</xdr:row>
      <xdr:rowOff>99060</xdr:rowOff>
    </xdr:from>
    <xdr:to>
      <xdr:col>19</xdr:col>
      <xdr:colOff>449823</xdr:colOff>
      <xdr:row>38</xdr:row>
      <xdr:rowOff>178394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18357CE1-7831-419B-89A8-10CE9ED9D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716000" y="7879080"/>
          <a:ext cx="2804403" cy="993734"/>
        </a:xfrm>
        <a:prstGeom prst="rect">
          <a:avLst/>
        </a:prstGeom>
      </xdr:spPr>
    </xdr:pic>
    <xdr:clientData/>
  </xdr:twoCellAnchor>
  <xdr:twoCellAnchor editAs="oneCell">
    <xdr:from>
      <xdr:col>15</xdr:col>
      <xdr:colOff>213360</xdr:colOff>
      <xdr:row>41</xdr:row>
      <xdr:rowOff>0</xdr:rowOff>
    </xdr:from>
    <xdr:to>
      <xdr:col>18</xdr:col>
      <xdr:colOff>188</xdr:colOff>
      <xdr:row>45</xdr:row>
      <xdr:rowOff>213458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5114C018-06D1-4100-A2C7-20B968D0C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114020" y="9380220"/>
          <a:ext cx="2164268" cy="1127858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</xdr:colOff>
      <xdr:row>46</xdr:row>
      <xdr:rowOff>45720</xdr:rowOff>
    </xdr:from>
    <xdr:to>
      <xdr:col>19</xdr:col>
      <xdr:colOff>277597</xdr:colOff>
      <xdr:row>50</xdr:row>
      <xdr:rowOff>167730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4EDC8F48-B1A8-4332-B978-0726AB168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708380" y="10568940"/>
          <a:ext cx="2639797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zoomScaleNormal="100" workbookViewId="0">
      <selection activeCell="B1" sqref="B1"/>
    </sheetView>
  </sheetViews>
  <sheetFormatPr baseColWidth="10" defaultRowHeight="14.25" customHeight="1" x14ac:dyDescent="0.25"/>
  <cols>
    <col min="1" max="1" width="13.42578125" style="86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3">
      <c r="A1" s="83" t="s">
        <v>18</v>
      </c>
      <c r="B1" s="31" t="s">
        <v>17</v>
      </c>
      <c r="F1" s="84" t="s">
        <v>38</v>
      </c>
      <c r="I1" s="85" t="s">
        <v>39</v>
      </c>
    </row>
    <row r="2" spans="1:13" ht="14.25" customHeight="1" x14ac:dyDescent="0.3">
      <c r="A2" s="86">
        <v>41</v>
      </c>
      <c r="B2" s="102" t="s">
        <v>41</v>
      </c>
      <c r="C2" s="28"/>
      <c r="D2" s="8"/>
      <c r="E2" s="7"/>
      <c r="F2" s="8"/>
      <c r="G2" s="8"/>
      <c r="H2" s="87"/>
      <c r="I2" s="8"/>
      <c r="J2" s="8"/>
      <c r="K2" s="8"/>
      <c r="L2" s="9"/>
      <c r="M2" s="1"/>
    </row>
    <row r="3" spans="1:13" ht="14.25" customHeight="1" x14ac:dyDescent="0.3">
      <c r="A3" s="86">
        <v>32</v>
      </c>
      <c r="B3" s="103"/>
      <c r="C3" s="2"/>
      <c r="L3" s="12"/>
      <c r="M3" s="4"/>
    </row>
    <row r="4" spans="1:13" ht="14.25" customHeight="1" x14ac:dyDescent="0.25">
      <c r="A4" s="86">
        <v>53</v>
      </c>
      <c r="B4" s="103"/>
      <c r="C4" s="72"/>
      <c r="D4" s="88" t="s">
        <v>0</v>
      </c>
      <c r="E4" s="89">
        <f>COUNT(A:A)</f>
        <v>15</v>
      </c>
      <c r="H4" s="89">
        <f>AVERAGE(A:A)</f>
        <v>41.4</v>
      </c>
      <c r="I4" s="90" t="s">
        <v>12</v>
      </c>
      <c r="L4" s="12"/>
    </row>
    <row r="5" spans="1:13" ht="14.25" customHeight="1" x14ac:dyDescent="0.25">
      <c r="A5" s="86">
        <v>24</v>
      </c>
      <c r="B5" s="103"/>
      <c r="C5" s="2"/>
      <c r="I5" s="90" t="s">
        <v>3</v>
      </c>
      <c r="L5" s="12"/>
    </row>
    <row r="6" spans="1:13" ht="14.25" customHeight="1" x14ac:dyDescent="0.25">
      <c r="A6" s="86">
        <v>29</v>
      </c>
      <c r="B6" s="103"/>
      <c r="C6" s="29"/>
      <c r="D6" s="16"/>
      <c r="E6" s="20"/>
      <c r="F6" s="16"/>
      <c r="G6" s="16"/>
      <c r="H6" s="20"/>
      <c r="I6" s="20"/>
      <c r="J6" s="16"/>
      <c r="K6" s="16"/>
      <c r="L6" s="18"/>
    </row>
    <row r="7" spans="1:13" ht="14.25" customHeight="1" x14ac:dyDescent="0.25">
      <c r="A7" s="86">
        <v>54</v>
      </c>
      <c r="B7" s="103"/>
      <c r="C7" s="25"/>
      <c r="D7" s="8"/>
      <c r="E7" s="7"/>
      <c r="F7" s="8"/>
      <c r="G7" s="8"/>
      <c r="H7" s="7"/>
      <c r="I7" s="7"/>
      <c r="J7" s="8"/>
      <c r="K7" s="26"/>
      <c r="L7" s="9"/>
    </row>
    <row r="8" spans="1:13" ht="14.25" customHeight="1" x14ac:dyDescent="0.25">
      <c r="A8" s="86">
        <v>38</v>
      </c>
      <c r="B8" s="103"/>
      <c r="C8" s="2"/>
      <c r="E8" s="91"/>
      <c r="I8" s="11"/>
      <c r="L8" s="12"/>
    </row>
    <row r="9" spans="1:13" ht="14.25" customHeight="1" x14ac:dyDescent="0.25">
      <c r="A9" s="86">
        <v>31</v>
      </c>
      <c r="B9" s="103"/>
      <c r="C9" s="2"/>
      <c r="I9" s="11"/>
      <c r="L9" s="12"/>
    </row>
    <row r="10" spans="1:13" ht="14.25" customHeight="1" x14ac:dyDescent="0.25">
      <c r="A10" s="86">
        <v>42</v>
      </c>
      <c r="B10" s="103"/>
      <c r="H10" s="92"/>
      <c r="I10" s="11"/>
      <c r="L10" s="12"/>
    </row>
    <row r="11" spans="1:13" ht="14.25" customHeight="1" x14ac:dyDescent="0.25">
      <c r="A11" s="86">
        <v>53</v>
      </c>
      <c r="B11" s="103"/>
      <c r="H11" s="89">
        <f>_xlfn.VAR.S(A:A)</f>
        <v>111.25714285714275</v>
      </c>
      <c r="I11" s="90" t="s">
        <v>13</v>
      </c>
      <c r="L11" s="12"/>
    </row>
    <row r="12" spans="1:13" ht="14.25" customHeight="1" x14ac:dyDescent="0.25">
      <c r="A12" s="86">
        <v>44</v>
      </c>
      <c r="B12" s="103"/>
      <c r="I12" s="90" t="s">
        <v>2</v>
      </c>
      <c r="L12" s="12"/>
    </row>
    <row r="13" spans="1:13" ht="14.25" customHeight="1" x14ac:dyDescent="0.25">
      <c r="A13" s="86">
        <v>52</v>
      </c>
      <c r="B13" s="103"/>
      <c r="H13" s="92"/>
      <c r="I13" s="90"/>
      <c r="L13" s="12"/>
    </row>
    <row r="14" spans="1:13" ht="14.25" customHeight="1" x14ac:dyDescent="0.25">
      <c r="A14" s="86">
        <v>29</v>
      </c>
      <c r="B14" s="104"/>
      <c r="C14" s="24"/>
      <c r="D14" s="16"/>
      <c r="E14" s="20"/>
      <c r="F14" s="16"/>
      <c r="G14" s="16"/>
      <c r="H14" s="93"/>
      <c r="I14" s="20"/>
      <c r="J14" s="16"/>
      <c r="K14" s="16"/>
      <c r="L14" s="18"/>
    </row>
    <row r="15" spans="1:13" ht="14.25" customHeight="1" x14ac:dyDescent="0.25">
      <c r="A15" s="86">
        <v>55</v>
      </c>
      <c r="B15" s="5"/>
      <c r="C15" s="97" t="s">
        <v>42</v>
      </c>
      <c r="D15" s="100">
        <v>420</v>
      </c>
      <c r="E15" s="7"/>
      <c r="F15" s="8"/>
      <c r="G15" s="8"/>
      <c r="H15" s="7"/>
      <c r="I15" s="7"/>
      <c r="J15" s="8"/>
      <c r="K15" s="8"/>
      <c r="L15" s="9"/>
    </row>
    <row r="16" spans="1:13" ht="14.25" customHeight="1" x14ac:dyDescent="0.25">
      <c r="A16" s="86">
        <v>44</v>
      </c>
      <c r="B16" s="30"/>
      <c r="C16" s="11"/>
      <c r="I16" s="11"/>
      <c r="L16" s="12"/>
    </row>
    <row r="17" spans="2:12" ht="14.25" customHeight="1" x14ac:dyDescent="0.25">
      <c r="B17" s="30"/>
      <c r="C17" s="32"/>
      <c r="E17" s="72"/>
      <c r="H17" s="32">
        <f>H11*D18/E4</f>
        <v>7.1522448979591768</v>
      </c>
      <c r="I17" s="94" t="s">
        <v>14</v>
      </c>
      <c r="L17" s="12"/>
    </row>
    <row r="18" spans="2:12" ht="14.25" customHeight="1" x14ac:dyDescent="0.25">
      <c r="B18" s="30"/>
      <c r="C18"/>
      <c r="D18" s="32">
        <f>IF(D15="",1,(D15-E4)/D15)</f>
        <v>0.9642857142857143</v>
      </c>
      <c r="H18" s="32"/>
      <c r="I18" s="94"/>
      <c r="L18" s="12"/>
    </row>
    <row r="19" spans="2:12" ht="14.25" customHeight="1" x14ac:dyDescent="0.25">
      <c r="B19" s="23"/>
      <c r="C19" s="24"/>
      <c r="D19" s="20"/>
      <c r="E19" s="20"/>
      <c r="F19" s="16"/>
      <c r="G19" s="16"/>
      <c r="H19" s="20"/>
      <c r="I19" s="20"/>
      <c r="J19" s="16"/>
      <c r="K19" s="16"/>
      <c r="L19" s="18"/>
    </row>
    <row r="20" spans="2:12" ht="14.25" customHeight="1" x14ac:dyDescent="0.25">
      <c r="B20" s="10"/>
      <c r="D20" s="11"/>
      <c r="I20" s="11"/>
      <c r="L20" s="12"/>
    </row>
    <row r="21" spans="2:12" ht="14.25" customHeight="1" x14ac:dyDescent="0.25">
      <c r="B21" s="10"/>
      <c r="D21" s="11"/>
      <c r="I21" s="11"/>
      <c r="L21" s="12"/>
    </row>
    <row r="22" spans="2:12" ht="14.25" customHeight="1" x14ac:dyDescent="0.25">
      <c r="B22" s="13"/>
      <c r="C22"/>
      <c r="H22" s="32">
        <f>E24*SQRT(H17)</f>
        <v>5.3487362611963496</v>
      </c>
      <c r="I22" s="94" t="s">
        <v>15</v>
      </c>
      <c r="L22" s="12"/>
    </row>
    <row r="23" spans="2:12" ht="14.25" customHeight="1" x14ac:dyDescent="0.25">
      <c r="B23" s="13"/>
      <c r="C23"/>
      <c r="D23" s="11"/>
      <c r="L23" s="12"/>
    </row>
    <row r="24" spans="2:12" ht="14.25" customHeight="1" x14ac:dyDescent="0.25">
      <c r="B24" s="15"/>
      <c r="C24" s="16"/>
      <c r="D24" s="95" t="s">
        <v>16</v>
      </c>
      <c r="E24" s="96">
        <v>2</v>
      </c>
      <c r="F24" s="16"/>
      <c r="G24" s="16"/>
      <c r="H24" s="20"/>
      <c r="I24" s="16"/>
      <c r="J24" s="16"/>
      <c r="K24" s="16"/>
      <c r="L24" s="18"/>
    </row>
    <row r="25" spans="2:12" ht="14.25" customHeight="1" x14ac:dyDescent="0.25">
      <c r="B25" s="19"/>
      <c r="C25" s="8"/>
      <c r="D25" s="7"/>
      <c r="E25" s="7"/>
      <c r="F25" s="8"/>
      <c r="G25" s="8"/>
      <c r="H25" s="7"/>
      <c r="I25" s="8"/>
      <c r="J25" s="8"/>
      <c r="K25" s="8"/>
      <c r="L25" s="9"/>
    </row>
    <row r="26" spans="2:12" ht="14.25" customHeight="1" x14ac:dyDescent="0.25">
      <c r="B26" s="13"/>
      <c r="C26"/>
      <c r="D26" s="11"/>
      <c r="H26" s="32">
        <f>H4-H22</f>
        <v>36.051263738803648</v>
      </c>
      <c r="I26" s="45">
        <f>H4+H22</f>
        <v>46.748736261196349</v>
      </c>
      <c r="J26" s="94" t="s">
        <v>40</v>
      </c>
      <c r="L26" s="12"/>
    </row>
    <row r="27" spans="2:12" ht="14.25" customHeight="1" x14ac:dyDescent="0.25">
      <c r="B27" s="15"/>
      <c r="C27" s="16"/>
      <c r="D27" s="20"/>
      <c r="E27" s="20"/>
      <c r="F27" s="16"/>
      <c r="G27" s="16"/>
      <c r="H27" s="20"/>
      <c r="I27" s="16"/>
      <c r="J27" s="16"/>
      <c r="K27" s="16"/>
      <c r="L27" s="18"/>
    </row>
    <row r="28" spans="2:12" ht="14.25" customHeight="1" x14ac:dyDescent="0.25">
      <c r="B28" s="8"/>
      <c r="C28"/>
      <c r="D28" s="11"/>
      <c r="L28" s="8"/>
    </row>
  </sheetData>
  <mergeCells count="1">
    <mergeCell ref="B2:B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showGridLines="0" workbookViewId="0">
      <selection activeCell="B1" sqref="B1"/>
    </sheetView>
  </sheetViews>
  <sheetFormatPr baseColWidth="10" defaultRowHeight="14.25" customHeight="1" x14ac:dyDescent="0.25"/>
  <cols>
    <col min="1" max="1" width="13.42578125" style="86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  <col min="14" max="15" width="11.7109375" customWidth="1"/>
    <col min="17" max="17" width="11.42578125" style="11"/>
    <col min="20" max="20" width="17.140625" style="11" bestFit="1" customWidth="1"/>
    <col min="24" max="24" width="16.5703125" customWidth="1"/>
  </cols>
  <sheetData>
    <row r="1" spans="1:20" ht="14.25" customHeight="1" x14ac:dyDescent="0.25">
      <c r="A1" s="83" t="s">
        <v>21</v>
      </c>
      <c r="B1" s="8"/>
      <c r="C1"/>
      <c r="D1" s="11"/>
      <c r="L1" s="8"/>
      <c r="Q1"/>
      <c r="T1"/>
    </row>
    <row r="2" spans="1:20" ht="14.25" customHeight="1" x14ac:dyDescent="0.3">
      <c r="A2" s="86">
        <v>50</v>
      </c>
      <c r="M2" s="1"/>
      <c r="Q2"/>
      <c r="T2"/>
    </row>
    <row r="3" spans="1:20" ht="14.25" customHeight="1" x14ac:dyDescent="0.3">
      <c r="A3" s="86">
        <v>34</v>
      </c>
      <c r="M3" s="4"/>
      <c r="Q3"/>
      <c r="T3"/>
    </row>
    <row r="4" spans="1:20" ht="14.25" customHeight="1" x14ac:dyDescent="0.25">
      <c r="A4" s="86">
        <v>51</v>
      </c>
      <c r="Q4"/>
      <c r="T4"/>
    </row>
    <row r="5" spans="1:20" ht="14.25" customHeight="1" x14ac:dyDescent="0.25">
      <c r="A5" s="86">
        <v>42</v>
      </c>
      <c r="Q5"/>
      <c r="T5"/>
    </row>
    <row r="6" spans="1:20" ht="14.25" customHeight="1" x14ac:dyDescent="0.25">
      <c r="A6" s="86">
        <v>33</v>
      </c>
      <c r="Q6"/>
      <c r="T6"/>
    </row>
    <row r="7" spans="1:20" ht="14.25" customHeight="1" x14ac:dyDescent="0.25">
      <c r="A7" s="86">
        <v>35</v>
      </c>
      <c r="Q7"/>
      <c r="T7"/>
    </row>
    <row r="8" spans="1:20" ht="14.25" customHeight="1" x14ac:dyDescent="0.25">
      <c r="Q8"/>
      <c r="T8"/>
    </row>
    <row r="9" spans="1:20" ht="14.25" customHeight="1" x14ac:dyDescent="0.25">
      <c r="Q9"/>
      <c r="T9"/>
    </row>
    <row r="10" spans="1:20" ht="14.25" customHeight="1" x14ac:dyDescent="0.25">
      <c r="Q10"/>
      <c r="T10"/>
    </row>
    <row r="11" spans="1:20" ht="14.25" customHeight="1" x14ac:dyDescent="0.25">
      <c r="Q11"/>
      <c r="T11"/>
    </row>
    <row r="12" spans="1:20" ht="14.25" customHeight="1" x14ac:dyDescent="0.25">
      <c r="Q12"/>
      <c r="T12"/>
    </row>
    <row r="13" spans="1:20" ht="14.25" customHeight="1" x14ac:dyDescent="0.25">
      <c r="Q13"/>
      <c r="T13"/>
    </row>
    <row r="14" spans="1:20" ht="14.25" customHeight="1" x14ac:dyDescent="0.25">
      <c r="Q14"/>
      <c r="T14"/>
    </row>
    <row r="15" spans="1:20" ht="14.25" customHeight="1" x14ac:dyDescent="0.25">
      <c r="Q15"/>
      <c r="T15"/>
    </row>
    <row r="16" spans="1:20" ht="14.25" customHeight="1" x14ac:dyDescent="0.25">
      <c r="Q16"/>
      <c r="T16"/>
    </row>
    <row r="17" spans="17:20" ht="14.25" customHeight="1" x14ac:dyDescent="0.25">
      <c r="Q17"/>
      <c r="T17"/>
    </row>
    <row r="18" spans="17:20" ht="14.25" customHeight="1" x14ac:dyDescent="0.25">
      <c r="Q18"/>
      <c r="T18"/>
    </row>
    <row r="19" spans="17:20" ht="14.25" customHeight="1" x14ac:dyDescent="0.25">
      <c r="Q19"/>
      <c r="T19"/>
    </row>
    <row r="20" spans="17:20" ht="14.25" customHeight="1" x14ac:dyDescent="0.25">
      <c r="Q20"/>
      <c r="T20"/>
    </row>
    <row r="21" spans="17:20" ht="14.25" customHeight="1" x14ac:dyDescent="0.25">
      <c r="Q21"/>
      <c r="T21"/>
    </row>
    <row r="22" spans="17:20" ht="14.25" customHeight="1" x14ac:dyDescent="0.25">
      <c r="Q22"/>
      <c r="T22"/>
    </row>
    <row r="23" spans="17:20" ht="14.25" customHeight="1" x14ac:dyDescent="0.25">
      <c r="Q23"/>
      <c r="T23"/>
    </row>
    <row r="24" spans="17:20" ht="14.25" customHeight="1" x14ac:dyDescent="0.25">
      <c r="Q24"/>
      <c r="T24"/>
    </row>
    <row r="25" spans="17:20" ht="14.25" customHeight="1" x14ac:dyDescent="0.25">
      <c r="Q25"/>
      <c r="T25"/>
    </row>
    <row r="26" spans="17:20" ht="14.25" customHeight="1" x14ac:dyDescent="0.25">
      <c r="Q26"/>
      <c r="T26"/>
    </row>
    <row r="27" spans="17:20" ht="14.25" customHeight="1" x14ac:dyDescent="0.25">
      <c r="Q27"/>
      <c r="T27"/>
    </row>
    <row r="28" spans="17:20" ht="14.25" customHeight="1" x14ac:dyDescent="0.25">
      <c r="Q28"/>
      <c r="T28"/>
    </row>
    <row r="29" spans="17:20" ht="14.25" customHeight="1" x14ac:dyDescent="0.25">
      <c r="Q29"/>
      <c r="T29"/>
    </row>
    <row r="30" spans="17:20" ht="14.25" customHeight="1" x14ac:dyDescent="0.25">
      <c r="Q30"/>
      <c r="T30"/>
    </row>
    <row r="31" spans="17:20" ht="14.25" customHeight="1" x14ac:dyDescent="0.25">
      <c r="Q31"/>
      <c r="T31"/>
    </row>
    <row r="32" spans="17:20" ht="14.25" customHeight="1" x14ac:dyDescent="0.25">
      <c r="Q32"/>
      <c r="T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showGridLines="0" zoomScaleNormal="100" workbookViewId="0">
      <selection activeCell="B1" sqref="B1"/>
    </sheetView>
  </sheetViews>
  <sheetFormatPr baseColWidth="10" defaultRowHeight="14.25" customHeight="1" x14ac:dyDescent="0.25"/>
  <cols>
    <col min="1" max="1" width="13.42578125" style="86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25">
      <c r="A1" s="83" t="s">
        <v>20</v>
      </c>
      <c r="B1" s="8"/>
      <c r="C1"/>
      <c r="D1" s="11"/>
      <c r="L1" s="8"/>
    </row>
    <row r="2" spans="1:13" ht="14.25" customHeight="1" x14ac:dyDescent="0.3">
      <c r="A2" s="86">
        <v>21</v>
      </c>
      <c r="M2" s="1"/>
    </row>
    <row r="3" spans="1:13" ht="14.25" customHeight="1" x14ac:dyDescent="0.3">
      <c r="A3" s="86">
        <v>22</v>
      </c>
      <c r="M3" s="4"/>
    </row>
    <row r="4" spans="1:13" ht="14.25" customHeight="1" x14ac:dyDescent="0.25">
      <c r="A4" s="86">
        <v>23</v>
      </c>
    </row>
    <row r="5" spans="1:13" ht="14.25" customHeight="1" x14ac:dyDescent="0.25">
      <c r="A5" s="86">
        <v>50</v>
      </c>
    </row>
    <row r="6" spans="1:13" ht="14.25" customHeight="1" x14ac:dyDescent="0.25">
      <c r="A6" s="86">
        <v>24</v>
      </c>
    </row>
    <row r="7" spans="1:13" ht="14.25" customHeight="1" x14ac:dyDescent="0.25">
      <c r="A7" s="86">
        <v>52</v>
      </c>
    </row>
    <row r="8" spans="1:13" ht="14.25" customHeight="1" x14ac:dyDescent="0.25">
      <c r="A8" s="86">
        <v>14</v>
      </c>
    </row>
    <row r="9" spans="1:13" ht="14.25" customHeight="1" x14ac:dyDescent="0.25">
      <c r="A9" s="86">
        <v>51</v>
      </c>
    </row>
    <row r="10" spans="1:13" ht="14.25" customHeight="1" x14ac:dyDescent="0.25">
      <c r="A10" s="86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showGridLines="0" zoomScaleNormal="100" workbookViewId="0">
      <selection activeCell="B1" sqref="B1"/>
    </sheetView>
  </sheetViews>
  <sheetFormatPr baseColWidth="10" defaultRowHeight="14.25" customHeight="1" x14ac:dyDescent="0.25"/>
  <cols>
    <col min="1" max="1" width="13.42578125" style="86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25">
      <c r="A1" s="83" t="s">
        <v>19</v>
      </c>
      <c r="B1" s="8"/>
      <c r="C1"/>
      <c r="D1" s="11"/>
      <c r="L1" s="8"/>
    </row>
    <row r="2" spans="1:13" ht="14.25" customHeight="1" x14ac:dyDescent="0.3">
      <c r="M2" s="1"/>
    </row>
    <row r="3" spans="1:13" ht="14.25" customHeight="1" x14ac:dyDescent="0.3">
      <c r="M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180"/>
  <sheetViews>
    <sheetView tabSelected="1" zoomScaleNormal="100" workbookViewId="0">
      <selection activeCell="D1" sqref="D1"/>
    </sheetView>
  </sheetViews>
  <sheetFormatPr baseColWidth="10" defaultRowHeight="15" x14ac:dyDescent="0.25"/>
  <cols>
    <col min="1" max="1" width="4.5703125" customWidth="1"/>
    <col min="2" max="2" width="17.7109375" customWidth="1"/>
    <col min="7" max="7" width="7.28515625" customWidth="1"/>
    <col min="19" max="19" width="3.28515625" customWidth="1"/>
    <col min="25" max="25" width="12.28515625" bestFit="1" customWidth="1"/>
    <col min="26" max="26" width="13.5703125" customWidth="1"/>
    <col min="27" max="27" width="14.140625" customWidth="1"/>
  </cols>
  <sheetData>
    <row r="1" spans="2:30" ht="18" customHeight="1" x14ac:dyDescent="0.3">
      <c r="C1" s="34" t="s">
        <v>6</v>
      </c>
      <c r="D1" s="101">
        <v>1</v>
      </c>
      <c r="E1" s="33" t="s">
        <v>46</v>
      </c>
      <c r="I1" s="31" t="s">
        <v>17</v>
      </c>
      <c r="J1" s="3"/>
      <c r="M1" s="84" t="s">
        <v>38</v>
      </c>
      <c r="O1" s="11"/>
      <c r="P1" s="85" t="s">
        <v>39</v>
      </c>
      <c r="T1" s="31" t="s">
        <v>4</v>
      </c>
    </row>
    <row r="2" spans="2:30" ht="18" customHeight="1" x14ac:dyDescent="0.25">
      <c r="C2" s="34"/>
      <c r="D2" s="2"/>
      <c r="E2" s="33"/>
      <c r="I2" s="19"/>
      <c r="J2" s="8"/>
      <c r="K2" s="8"/>
      <c r="L2" s="8"/>
      <c r="M2" s="8"/>
      <c r="N2" s="55"/>
      <c r="O2" s="8"/>
      <c r="P2" s="8"/>
      <c r="Q2" s="8"/>
      <c r="R2" s="9"/>
      <c r="T2" s="19"/>
      <c r="U2" s="8"/>
      <c r="V2" s="8"/>
      <c r="W2" s="8"/>
      <c r="X2" s="8"/>
      <c r="Y2" s="8"/>
      <c r="Z2" s="43"/>
      <c r="AA2" s="8"/>
      <c r="AB2" s="8"/>
      <c r="AC2" s="8"/>
      <c r="AD2" s="9"/>
    </row>
    <row r="3" spans="2:30" ht="18" customHeight="1" x14ac:dyDescent="0.35">
      <c r="B3" s="48" t="s">
        <v>43</v>
      </c>
      <c r="I3" s="13"/>
      <c r="N3" s="49"/>
      <c r="O3" s="27" t="s">
        <v>25</v>
      </c>
      <c r="R3" s="12"/>
      <c r="T3" s="13"/>
      <c r="Z3" s="32"/>
      <c r="AA3" s="27" t="s">
        <v>23</v>
      </c>
      <c r="AD3" s="12"/>
    </row>
    <row r="4" spans="2:30" ht="18" customHeight="1" x14ac:dyDescent="0.3">
      <c r="C4" s="35" t="s">
        <v>7</v>
      </c>
      <c r="D4" s="35" t="s">
        <v>8</v>
      </c>
      <c r="E4" s="35" t="s">
        <v>9</v>
      </c>
      <c r="F4" s="35" t="s">
        <v>10</v>
      </c>
      <c r="G4" s="51"/>
      <c r="I4" s="52"/>
      <c r="J4" s="16"/>
      <c r="K4" s="16"/>
      <c r="L4" s="16"/>
      <c r="M4" s="16"/>
      <c r="N4" s="56"/>
      <c r="O4" s="16"/>
      <c r="P4" s="16"/>
      <c r="Q4" s="16"/>
      <c r="R4" s="18"/>
      <c r="T4" s="15"/>
      <c r="U4" s="16"/>
      <c r="V4" s="16"/>
      <c r="W4" s="16"/>
      <c r="X4" s="16"/>
      <c r="Y4" s="16"/>
      <c r="Z4" s="42"/>
      <c r="AA4" s="16"/>
      <c r="AB4" s="16"/>
      <c r="AC4" s="16"/>
      <c r="AD4" s="18"/>
    </row>
    <row r="5" spans="2:30" ht="18" customHeight="1" x14ac:dyDescent="0.3">
      <c r="B5" s="98" t="s">
        <v>44</v>
      </c>
      <c r="C5" s="36"/>
      <c r="D5" s="36"/>
      <c r="E5" s="36"/>
      <c r="F5" s="36"/>
      <c r="G5" s="39" t="s">
        <v>27</v>
      </c>
      <c r="I5" s="53"/>
      <c r="J5" s="8"/>
      <c r="K5" s="8"/>
      <c r="L5" s="8"/>
      <c r="M5" s="8"/>
      <c r="N5" s="55"/>
      <c r="O5" s="8"/>
      <c r="P5" s="8"/>
      <c r="Q5" s="8"/>
      <c r="R5" s="9"/>
      <c r="T5" s="19"/>
      <c r="U5" s="8"/>
      <c r="V5" s="8"/>
      <c r="W5" s="8"/>
      <c r="X5" s="8"/>
      <c r="Y5" s="8"/>
      <c r="Z5" s="43"/>
      <c r="AA5" s="8"/>
      <c r="AB5" s="8"/>
      <c r="AC5" s="8"/>
      <c r="AD5" s="9"/>
    </row>
    <row r="6" spans="2:30" ht="18" customHeight="1" x14ac:dyDescent="0.35">
      <c r="B6" s="37"/>
      <c r="C6" s="64"/>
      <c r="D6" s="64"/>
      <c r="E6" s="64"/>
      <c r="F6" s="64"/>
      <c r="G6" s="65">
        <f>SUM(C6:F6)</f>
        <v>0</v>
      </c>
      <c r="I6" s="13"/>
      <c r="N6" s="49"/>
      <c r="O6" s="14" t="s">
        <v>24</v>
      </c>
      <c r="R6" s="12"/>
      <c r="T6" s="13"/>
      <c r="Z6" s="32"/>
      <c r="AA6" s="14" t="s">
        <v>24</v>
      </c>
      <c r="AD6" s="12"/>
    </row>
    <row r="7" spans="2:30" ht="18" customHeight="1" x14ac:dyDescent="0.25">
      <c r="B7" s="38"/>
      <c r="C7" s="38"/>
      <c r="D7" s="38"/>
      <c r="E7" s="38"/>
      <c r="F7" s="38"/>
      <c r="I7" s="15"/>
      <c r="N7" s="57"/>
      <c r="R7" s="12"/>
      <c r="T7" s="15"/>
      <c r="U7" s="16"/>
      <c r="V7" s="16"/>
      <c r="W7" s="16"/>
      <c r="X7" s="16"/>
      <c r="Y7" s="16"/>
      <c r="Z7" s="42"/>
      <c r="AA7" s="16"/>
      <c r="AB7" s="16"/>
      <c r="AC7" s="16"/>
      <c r="AD7" s="18"/>
    </row>
    <row r="8" spans="2:30" ht="18" customHeight="1" x14ac:dyDescent="0.25">
      <c r="B8" s="36"/>
      <c r="C8" s="36"/>
      <c r="D8" s="36"/>
      <c r="E8" s="36"/>
      <c r="F8" s="36"/>
      <c r="I8" s="5"/>
      <c r="J8" s="6"/>
      <c r="K8" s="7"/>
      <c r="L8" s="8"/>
      <c r="M8" s="8"/>
      <c r="N8" s="55"/>
      <c r="O8" s="8"/>
      <c r="P8" s="8"/>
      <c r="Q8" s="8"/>
      <c r="R8" s="9"/>
      <c r="T8" s="19"/>
      <c r="U8" s="8"/>
      <c r="V8" s="8"/>
      <c r="W8" s="8"/>
      <c r="X8" s="8"/>
      <c r="Y8" s="8"/>
      <c r="Z8" s="43"/>
      <c r="AA8" s="8"/>
      <c r="AB8" s="8"/>
      <c r="AC8" s="8"/>
      <c r="AD8" s="9"/>
    </row>
    <row r="9" spans="2:30" ht="18" customHeight="1" x14ac:dyDescent="0.3">
      <c r="B9" s="37"/>
      <c r="C9" s="58"/>
      <c r="D9" s="58"/>
      <c r="E9" s="58"/>
      <c r="F9" s="58"/>
      <c r="G9" s="45">
        <f>SUM(C9:F9)</f>
        <v>0</v>
      </c>
      <c r="H9" s="41" t="s">
        <v>28</v>
      </c>
      <c r="I9" s="10"/>
      <c r="J9" s="3"/>
      <c r="K9" s="11"/>
      <c r="N9" s="57"/>
      <c r="R9" s="12"/>
      <c r="T9" s="13"/>
      <c r="Z9" s="44"/>
      <c r="AD9" s="12"/>
    </row>
    <row r="10" spans="2:30" ht="18" customHeight="1" x14ac:dyDescent="0.35">
      <c r="B10" s="38"/>
      <c r="C10" s="59"/>
      <c r="D10" s="59"/>
      <c r="E10" s="59"/>
      <c r="F10" s="59"/>
      <c r="I10" s="13"/>
      <c r="N10" s="32">
        <f>K11*SQRT(N6)</f>
        <v>0</v>
      </c>
      <c r="O10" s="14" t="s">
        <v>22</v>
      </c>
      <c r="R10" s="12"/>
      <c r="T10" s="13"/>
      <c r="Z10" s="32">
        <f>IF(D1=1,V11*SQRT(Z6),"")</f>
        <v>0</v>
      </c>
      <c r="AA10" s="14" t="s">
        <v>22</v>
      </c>
      <c r="AD10" s="12"/>
    </row>
    <row r="11" spans="2:30" ht="18" customHeight="1" x14ac:dyDescent="0.35">
      <c r="B11" s="99" t="s">
        <v>45</v>
      </c>
      <c r="C11" s="54"/>
      <c r="D11" s="54"/>
      <c r="E11" s="54"/>
      <c r="F11" s="54"/>
      <c r="I11" s="15"/>
      <c r="J11" s="40" t="s">
        <v>16</v>
      </c>
      <c r="K11" s="17">
        <v>2</v>
      </c>
      <c r="L11" s="16"/>
      <c r="M11" s="16"/>
      <c r="N11" s="56"/>
      <c r="O11" s="16"/>
      <c r="P11" s="16"/>
      <c r="Q11" s="16"/>
      <c r="R11" s="18"/>
      <c r="T11" s="15"/>
      <c r="U11" s="40" t="s">
        <v>16</v>
      </c>
      <c r="V11" s="17">
        <v>2</v>
      </c>
      <c r="W11" s="16"/>
      <c r="X11" s="16"/>
      <c r="Y11" s="16"/>
      <c r="Z11" s="42"/>
      <c r="AA11" s="16"/>
      <c r="AB11" s="16"/>
      <c r="AC11" s="16"/>
      <c r="AD11" s="18"/>
    </row>
    <row r="12" spans="2:30" ht="18" customHeight="1" x14ac:dyDescent="0.3">
      <c r="B12" s="36"/>
      <c r="C12" s="60"/>
      <c r="D12" s="60"/>
      <c r="E12" s="60"/>
      <c r="F12" s="60"/>
      <c r="G12" s="50"/>
      <c r="I12" s="19"/>
      <c r="J12" s="8"/>
      <c r="K12" s="8"/>
      <c r="L12" s="8"/>
      <c r="M12" s="8"/>
      <c r="N12" s="55"/>
      <c r="O12" s="8"/>
      <c r="P12" s="8"/>
      <c r="Q12" s="8"/>
      <c r="R12" s="9"/>
      <c r="T12" s="19"/>
      <c r="U12" s="8"/>
      <c r="V12" s="8"/>
      <c r="W12" s="8"/>
      <c r="X12" s="8"/>
      <c r="Y12" s="8"/>
      <c r="Z12" s="43"/>
      <c r="AA12" s="8"/>
      <c r="AB12" s="8"/>
      <c r="AC12" s="8"/>
      <c r="AD12" s="9"/>
    </row>
    <row r="13" spans="2:30" ht="18" customHeight="1" x14ac:dyDescent="0.35">
      <c r="B13" s="37"/>
      <c r="C13" s="61"/>
      <c r="D13" s="61"/>
      <c r="E13" s="61"/>
      <c r="F13" s="61"/>
      <c r="I13" s="13"/>
      <c r="N13" s="32">
        <f>N3-N10</f>
        <v>0</v>
      </c>
      <c r="O13" s="45">
        <f>N3+N10</f>
        <v>0</v>
      </c>
      <c r="P13" s="14" t="s">
        <v>26</v>
      </c>
      <c r="Q13" s="14"/>
      <c r="R13" s="12"/>
      <c r="T13" s="13"/>
      <c r="Z13" s="46">
        <f>IF(D1=1,Z3-Z10,"")</f>
        <v>0</v>
      </c>
      <c r="AA13" s="47">
        <f>IF(D1=1,Z3+Z10,"")</f>
        <v>0</v>
      </c>
      <c r="AB13" s="14" t="s">
        <v>26</v>
      </c>
      <c r="AD13" s="12"/>
    </row>
    <row r="14" spans="2:30" ht="18" customHeight="1" x14ac:dyDescent="0.3">
      <c r="B14" s="37"/>
      <c r="C14" s="61"/>
      <c r="D14" s="61"/>
      <c r="E14" s="61"/>
      <c r="F14" s="61"/>
      <c r="I14" s="15"/>
      <c r="J14" s="16"/>
      <c r="K14" s="16"/>
      <c r="L14" s="16"/>
      <c r="M14" s="16"/>
      <c r="N14" s="56"/>
      <c r="O14" s="16"/>
      <c r="P14" s="16"/>
      <c r="Q14" s="16"/>
      <c r="R14" s="18"/>
      <c r="T14" s="15"/>
      <c r="U14" s="16"/>
      <c r="V14" s="16"/>
      <c r="W14" s="16"/>
      <c r="X14" s="16"/>
      <c r="Y14" s="16"/>
      <c r="Z14" s="42"/>
      <c r="AA14" s="16"/>
      <c r="AB14" s="16"/>
      <c r="AC14" s="16"/>
      <c r="AD14" s="18"/>
    </row>
    <row r="15" spans="2:30" ht="18" customHeight="1" x14ac:dyDescent="0.3">
      <c r="B15" s="77"/>
      <c r="C15" s="108"/>
      <c r="D15" s="108"/>
      <c r="E15" s="108"/>
      <c r="F15" s="108"/>
      <c r="I15" t="s">
        <v>47</v>
      </c>
      <c r="N15" s="57"/>
      <c r="Z15" s="44"/>
    </row>
    <row r="16" spans="2:30" ht="18" customHeight="1" x14ac:dyDescent="0.3">
      <c r="B16" s="37"/>
      <c r="C16" s="61"/>
      <c r="D16" s="61"/>
      <c r="E16" s="61"/>
      <c r="F16" s="61"/>
    </row>
    <row r="17" spans="2:7" ht="18" customHeight="1" x14ac:dyDescent="0.3">
      <c r="B17" s="37"/>
      <c r="C17" s="61"/>
      <c r="D17" s="61"/>
      <c r="E17" s="61"/>
      <c r="F17" s="61"/>
    </row>
    <row r="18" spans="2:7" ht="18" customHeight="1" x14ac:dyDescent="0.3">
      <c r="B18" s="38"/>
      <c r="C18" s="63"/>
      <c r="D18" s="63"/>
      <c r="E18" s="63"/>
      <c r="F18" s="63"/>
    </row>
    <row r="19" spans="2:7" ht="18" customHeight="1" x14ac:dyDescent="0.3">
      <c r="B19" s="36"/>
      <c r="C19" s="62"/>
      <c r="D19" s="62"/>
      <c r="E19" s="62"/>
      <c r="F19" s="62"/>
    </row>
    <row r="20" spans="2:7" ht="18" customHeight="1" x14ac:dyDescent="0.3">
      <c r="B20" s="37"/>
      <c r="C20" s="61"/>
      <c r="D20" s="61"/>
      <c r="E20" s="61"/>
      <c r="F20" s="61"/>
    </row>
    <row r="21" spans="2:7" ht="18" customHeight="1" x14ac:dyDescent="0.3">
      <c r="B21" s="38"/>
      <c r="C21" s="59"/>
      <c r="D21" s="59"/>
      <c r="E21" s="59"/>
      <c r="F21" s="59"/>
      <c r="G21" s="50"/>
    </row>
    <row r="22" spans="2:7" ht="18" customHeight="1" x14ac:dyDescent="0.3">
      <c r="B22" s="36"/>
      <c r="C22" s="62"/>
      <c r="D22" s="62"/>
      <c r="E22" s="62"/>
      <c r="F22" s="62"/>
      <c r="G22" s="50"/>
    </row>
    <row r="23" spans="2:7" ht="18" customHeight="1" x14ac:dyDescent="0.3">
      <c r="B23" s="37"/>
      <c r="C23" s="58"/>
      <c r="D23" s="58"/>
      <c r="E23" s="58"/>
      <c r="F23" s="58"/>
      <c r="G23" s="50"/>
    </row>
    <row r="24" spans="2:7" ht="18" customHeight="1" x14ac:dyDescent="0.3">
      <c r="B24" s="38"/>
      <c r="C24" s="59"/>
      <c r="D24" s="59"/>
      <c r="E24" s="59"/>
      <c r="F24" s="59"/>
      <c r="G24" s="50"/>
    </row>
    <row r="25" spans="2:7" ht="18" customHeight="1" x14ac:dyDescent="0.3">
      <c r="B25" s="36"/>
      <c r="C25" s="60"/>
      <c r="D25" s="60"/>
      <c r="E25" s="60"/>
      <c r="F25" s="60"/>
      <c r="G25" s="50"/>
    </row>
    <row r="26" spans="2:7" ht="18" customHeight="1" x14ac:dyDescent="0.3">
      <c r="B26" s="37"/>
      <c r="C26" s="58"/>
      <c r="D26" s="58"/>
      <c r="E26" s="58"/>
      <c r="F26" s="58"/>
      <c r="G26" s="50"/>
    </row>
    <row r="27" spans="2:7" ht="18" customHeight="1" x14ac:dyDescent="0.3">
      <c r="B27" s="38"/>
      <c r="C27" s="63"/>
      <c r="D27" s="63"/>
      <c r="E27" s="63"/>
      <c r="F27" s="63"/>
    </row>
    <row r="28" spans="2:7" ht="18" customHeight="1" x14ac:dyDescent="0.25"/>
    <row r="29" spans="2:7" ht="18" customHeight="1" x14ac:dyDescent="0.25"/>
    <row r="30" spans="2:7" ht="18" customHeight="1" x14ac:dyDescent="0.25"/>
    <row r="31" spans="2:7" ht="18" customHeight="1" x14ac:dyDescent="0.25"/>
    <row r="32" spans="2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69" ht="14.45" customHeight="1" x14ac:dyDescent="0.25"/>
    <row r="180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179"/>
  <sheetViews>
    <sheetView workbookViewId="0">
      <selection activeCell="D1" sqref="D1"/>
    </sheetView>
  </sheetViews>
  <sheetFormatPr baseColWidth="10" defaultRowHeight="15" x14ac:dyDescent="0.25"/>
  <cols>
    <col min="1" max="1" width="4.5703125" customWidth="1"/>
    <col min="2" max="2" width="33.28515625" customWidth="1"/>
    <col min="7" max="7" width="11.5703125" customWidth="1"/>
    <col min="12" max="12" width="11.85546875" bestFit="1" customWidth="1"/>
    <col min="15" max="15" width="11.85546875" bestFit="1" customWidth="1"/>
    <col min="25" max="26" width="12.28515625" bestFit="1" customWidth="1"/>
  </cols>
  <sheetData>
    <row r="1" spans="2:23" ht="18" customHeight="1" x14ac:dyDescent="0.3">
      <c r="C1" s="34" t="s">
        <v>6</v>
      </c>
      <c r="D1" s="101">
        <v>1</v>
      </c>
      <c r="E1" s="33" t="s">
        <v>46</v>
      </c>
      <c r="H1" t="s">
        <v>47</v>
      </c>
      <c r="J1" s="84" t="s">
        <v>38</v>
      </c>
      <c r="L1" s="11"/>
      <c r="M1" s="85" t="s">
        <v>39</v>
      </c>
    </row>
    <row r="2" spans="2:23" ht="18" customHeight="1" x14ac:dyDescent="0.3">
      <c r="C2" s="34"/>
      <c r="D2" s="2"/>
      <c r="E2" s="33"/>
      <c r="J2" s="4"/>
      <c r="M2" s="1"/>
    </row>
    <row r="3" spans="2:23" ht="18" customHeight="1" x14ac:dyDescent="0.35">
      <c r="B3" s="48" t="s">
        <v>43</v>
      </c>
      <c r="J3" s="19"/>
      <c r="K3" s="8"/>
      <c r="L3" s="8"/>
      <c r="M3" s="82" t="s">
        <v>36</v>
      </c>
      <c r="N3" s="8"/>
      <c r="O3" s="8"/>
      <c r="P3" s="8"/>
      <c r="Q3" s="8"/>
      <c r="R3" s="8"/>
      <c r="S3" s="8"/>
      <c r="T3" s="8"/>
      <c r="U3" s="8"/>
      <c r="V3" s="8"/>
      <c r="W3" s="9"/>
    </row>
    <row r="4" spans="2:23" ht="18" customHeight="1" x14ac:dyDescent="0.25">
      <c r="C4" s="35" t="s">
        <v>7</v>
      </c>
      <c r="D4" s="35" t="s">
        <v>8</v>
      </c>
      <c r="E4" s="35" t="s">
        <v>9</v>
      </c>
      <c r="F4" s="35" t="s">
        <v>10</v>
      </c>
      <c r="G4" s="51"/>
      <c r="J4" s="13"/>
      <c r="M4" s="21" t="s">
        <v>1</v>
      </c>
      <c r="N4" s="72">
        <v>3</v>
      </c>
      <c r="Q4" s="32">
        <f>(N4/L7)^2</f>
        <v>2.25</v>
      </c>
      <c r="W4" s="12"/>
    </row>
    <row r="5" spans="2:23" ht="18" customHeight="1" x14ac:dyDescent="0.25">
      <c r="B5" s="98" t="s">
        <v>44</v>
      </c>
      <c r="C5" s="36"/>
      <c r="D5" s="36"/>
      <c r="E5" s="36"/>
      <c r="F5" s="36"/>
      <c r="G5" s="39" t="s">
        <v>27</v>
      </c>
      <c r="J5" s="13"/>
      <c r="N5" s="32"/>
      <c r="Q5" s="32"/>
      <c r="W5" s="12"/>
    </row>
    <row r="6" spans="2:23" ht="18" customHeight="1" x14ac:dyDescent="0.35">
      <c r="B6" s="37"/>
      <c r="C6" s="64"/>
      <c r="D6" s="64"/>
      <c r="E6" s="64"/>
      <c r="F6" s="64"/>
      <c r="G6">
        <f>SUM(C6:F6)</f>
        <v>0</v>
      </c>
      <c r="H6" s="39"/>
      <c r="I6" s="39"/>
      <c r="J6" s="13"/>
      <c r="M6" s="14" t="s">
        <v>37</v>
      </c>
      <c r="N6" s="32"/>
      <c r="Q6" s="32"/>
      <c r="W6" s="12"/>
    </row>
    <row r="7" spans="2:23" ht="18" customHeight="1" x14ac:dyDescent="0.35">
      <c r="B7" s="38"/>
      <c r="C7" s="38"/>
      <c r="D7" s="38"/>
      <c r="E7" s="38"/>
      <c r="F7" s="38"/>
      <c r="J7" s="13"/>
      <c r="K7" s="66" t="s">
        <v>16</v>
      </c>
      <c r="L7" s="22">
        <v>2</v>
      </c>
      <c r="M7" s="21" t="s">
        <v>5</v>
      </c>
      <c r="N7" s="72"/>
      <c r="Q7" s="32">
        <f>(N7/(L7*G9))^2</f>
        <v>0</v>
      </c>
      <c r="W7" s="12"/>
    </row>
    <row r="8" spans="2:23" ht="18" customHeight="1" x14ac:dyDescent="0.25">
      <c r="B8" s="36"/>
      <c r="C8" s="36"/>
      <c r="D8" s="36"/>
      <c r="E8" s="36"/>
      <c r="F8" s="36"/>
      <c r="J8" s="13"/>
      <c r="W8" s="12"/>
    </row>
    <row r="9" spans="2:23" ht="18.600000000000001" customHeight="1" x14ac:dyDescent="0.3">
      <c r="B9" s="37"/>
      <c r="C9" s="58">
        <f>'ESTRATO 1'!D15</f>
        <v>420</v>
      </c>
      <c r="D9" s="58">
        <f>'ESTRATO 2'!D15</f>
        <v>0</v>
      </c>
      <c r="E9" s="58">
        <f>'ESTRATO 3'!D15</f>
        <v>0</v>
      </c>
      <c r="F9" s="58">
        <f>'ESTRATO 4'!D15</f>
        <v>0</v>
      </c>
      <c r="G9" s="54">
        <f>SUM(C9:F9)</f>
        <v>420</v>
      </c>
      <c r="H9" s="41" t="s">
        <v>11</v>
      </c>
      <c r="I9" s="41"/>
      <c r="J9" s="73"/>
      <c r="K9" s="16"/>
      <c r="L9" s="35" t="s">
        <v>7</v>
      </c>
      <c r="M9" s="35" t="s">
        <v>8</v>
      </c>
      <c r="N9" s="35" t="s">
        <v>9</v>
      </c>
      <c r="O9" s="35" t="s">
        <v>10</v>
      </c>
      <c r="P9" s="74" t="s">
        <v>29</v>
      </c>
      <c r="Q9" s="81"/>
      <c r="R9" s="16"/>
      <c r="S9" s="16"/>
      <c r="T9" s="16"/>
      <c r="U9" s="16"/>
      <c r="V9" s="16"/>
      <c r="W9" s="18"/>
    </row>
    <row r="10" spans="2:23" ht="18" customHeight="1" x14ac:dyDescent="0.25">
      <c r="B10" s="38"/>
      <c r="C10" s="38"/>
      <c r="D10" s="38"/>
      <c r="E10" s="38"/>
      <c r="F10" s="38"/>
      <c r="J10" s="105" t="s">
        <v>31</v>
      </c>
      <c r="K10" s="9"/>
      <c r="L10" s="70"/>
      <c r="M10" s="70"/>
      <c r="N10" s="70"/>
      <c r="O10" s="70"/>
      <c r="P10" s="19"/>
      <c r="Q10" s="8"/>
      <c r="R10" s="8"/>
      <c r="S10" s="8"/>
      <c r="T10" s="8"/>
      <c r="U10" s="8"/>
      <c r="V10" s="8"/>
      <c r="W10" s="9"/>
    </row>
    <row r="11" spans="2:23" ht="18" customHeight="1" x14ac:dyDescent="0.25">
      <c r="B11" s="36"/>
      <c r="C11" s="36"/>
      <c r="D11" s="36"/>
      <c r="E11" s="36"/>
      <c r="F11" s="36"/>
      <c r="J11" s="106"/>
      <c r="K11" s="12"/>
      <c r="L11" s="37"/>
      <c r="M11" s="37"/>
      <c r="N11" s="37"/>
      <c r="O11" s="37"/>
      <c r="P11" s="13"/>
      <c r="W11" s="12"/>
    </row>
    <row r="12" spans="2:23" ht="18" customHeight="1" x14ac:dyDescent="0.25">
      <c r="B12" s="37"/>
      <c r="C12" s="67"/>
      <c r="D12" s="67"/>
      <c r="E12" s="67"/>
      <c r="F12" s="67"/>
      <c r="G12" s="50"/>
      <c r="J12" s="106"/>
      <c r="K12" s="12"/>
      <c r="L12" s="67"/>
      <c r="M12" s="67"/>
      <c r="N12" s="67"/>
      <c r="O12" s="67"/>
      <c r="P12" s="13"/>
      <c r="W12" s="12"/>
    </row>
    <row r="13" spans="2:23" ht="18" customHeight="1" x14ac:dyDescent="0.3">
      <c r="B13" s="37"/>
      <c r="C13" s="58"/>
      <c r="D13" s="58"/>
      <c r="E13" s="58"/>
      <c r="F13" s="58"/>
      <c r="J13" s="106"/>
      <c r="K13" s="12"/>
      <c r="L13" s="67"/>
      <c r="M13" s="67"/>
      <c r="N13" s="67"/>
      <c r="O13" s="67"/>
      <c r="P13" s="13"/>
      <c r="W13" s="12"/>
    </row>
    <row r="14" spans="2:23" ht="18" customHeight="1" x14ac:dyDescent="0.3">
      <c r="B14" s="36"/>
      <c r="C14" s="60"/>
      <c r="D14" s="60"/>
      <c r="E14" s="60"/>
      <c r="F14" s="60"/>
      <c r="J14" s="106"/>
      <c r="K14" s="18"/>
      <c r="L14" s="38"/>
      <c r="M14" s="38"/>
      <c r="N14" s="38"/>
      <c r="O14" s="38"/>
      <c r="P14" s="15"/>
      <c r="Q14" s="16"/>
      <c r="R14" s="16"/>
      <c r="S14" s="16"/>
      <c r="T14" s="16"/>
      <c r="U14" s="16"/>
      <c r="V14" s="16"/>
      <c r="W14" s="18"/>
    </row>
    <row r="15" spans="2:23" ht="18" customHeight="1" x14ac:dyDescent="0.3">
      <c r="B15" s="37"/>
      <c r="C15" s="61">
        <f>IFERROR('ESTRATO 1'!H11,0)</f>
        <v>111.25714285714275</v>
      </c>
      <c r="D15" s="61">
        <f>IFERROR('ESTRATO 2'!H11,0)</f>
        <v>0</v>
      </c>
      <c r="E15" s="61">
        <f>IFERROR('ESTRATO 3'!H11,0)</f>
        <v>0</v>
      </c>
      <c r="F15" s="61">
        <f>IFERROR('ESTRATO 4'!H11,0)</f>
        <v>0</v>
      </c>
      <c r="J15" s="106"/>
      <c r="K15" s="36"/>
      <c r="L15" s="36"/>
      <c r="M15" s="36"/>
      <c r="N15" s="36"/>
      <c r="O15" s="36"/>
      <c r="P15" s="19"/>
      <c r="Q15" s="8"/>
      <c r="R15" s="8"/>
      <c r="S15" s="8"/>
      <c r="T15" s="8"/>
      <c r="U15" s="8"/>
      <c r="V15" s="8"/>
      <c r="W15" s="9"/>
    </row>
    <row r="16" spans="2:23" ht="18" customHeight="1" x14ac:dyDescent="0.3">
      <c r="B16" s="38"/>
      <c r="C16" s="59"/>
      <c r="D16" s="59"/>
      <c r="E16" s="59"/>
      <c r="F16" s="59"/>
      <c r="J16" s="106"/>
      <c r="K16" s="37"/>
      <c r="L16" s="37"/>
      <c r="M16" s="37"/>
      <c r="N16" s="37"/>
      <c r="O16" s="37"/>
      <c r="P16" s="13"/>
      <c r="W16" s="12"/>
    </row>
    <row r="17" spans="2:23" ht="18" customHeight="1" x14ac:dyDescent="0.3">
      <c r="B17" s="36"/>
      <c r="C17" s="60"/>
      <c r="D17" s="60"/>
      <c r="E17" s="60"/>
      <c r="F17" s="60"/>
      <c r="J17" s="106"/>
      <c r="K17" s="37"/>
      <c r="L17" s="67"/>
      <c r="M17" s="67"/>
      <c r="N17" s="67"/>
      <c r="O17" s="67"/>
      <c r="P17" s="69"/>
      <c r="W17" s="12"/>
    </row>
    <row r="18" spans="2:23" ht="18" customHeight="1" x14ac:dyDescent="0.25">
      <c r="B18" s="37"/>
      <c r="C18" s="68">
        <v>1.1000000000000001</v>
      </c>
      <c r="D18" s="68">
        <v>9.1999999999999993</v>
      </c>
      <c r="E18" s="68">
        <v>5.3</v>
      </c>
      <c r="F18" s="68"/>
      <c r="J18" s="106"/>
      <c r="K18" s="37"/>
      <c r="L18" s="67"/>
      <c r="M18" s="67"/>
      <c r="N18" s="67"/>
      <c r="O18" s="67"/>
      <c r="P18" s="13"/>
      <c r="W18" s="12"/>
    </row>
    <row r="19" spans="2:23" ht="18" customHeight="1" x14ac:dyDescent="0.3">
      <c r="B19" s="38"/>
      <c r="C19" s="59"/>
      <c r="D19" s="59"/>
      <c r="E19" s="59"/>
      <c r="F19" s="59"/>
      <c r="J19" s="107"/>
      <c r="K19" s="38"/>
      <c r="L19" s="59"/>
      <c r="M19" s="59"/>
      <c r="N19" s="59"/>
      <c r="O19" s="59"/>
      <c r="P19" s="15"/>
      <c r="Q19" s="16"/>
      <c r="R19" s="16"/>
      <c r="S19" s="16"/>
      <c r="T19" s="16"/>
      <c r="U19" s="16"/>
      <c r="V19" s="16"/>
      <c r="W19" s="18"/>
    </row>
    <row r="20" spans="2:23" ht="18" customHeight="1" x14ac:dyDescent="0.3">
      <c r="B20" s="36"/>
      <c r="C20" s="60"/>
      <c r="D20" s="60"/>
      <c r="E20" s="60"/>
      <c r="F20" s="60"/>
      <c r="J20" s="105" t="s">
        <v>30</v>
      </c>
      <c r="K20" s="9"/>
      <c r="L20" s="70"/>
      <c r="M20" s="70"/>
      <c r="N20" s="70"/>
      <c r="O20" s="70"/>
      <c r="P20" s="19"/>
      <c r="Q20" s="8"/>
      <c r="R20" s="8"/>
      <c r="S20" s="8"/>
      <c r="T20" s="8"/>
      <c r="U20" s="8"/>
      <c r="V20" s="8"/>
      <c r="W20" s="9"/>
    </row>
    <row r="21" spans="2:23" ht="18" customHeight="1" x14ac:dyDescent="0.25">
      <c r="B21" s="37"/>
      <c r="C21" s="67"/>
      <c r="D21" s="67"/>
      <c r="E21" s="67"/>
      <c r="F21" s="67"/>
      <c r="J21" s="106"/>
      <c r="K21" s="12"/>
      <c r="L21" s="37"/>
      <c r="M21" s="37"/>
      <c r="N21" s="37"/>
      <c r="O21" s="37"/>
      <c r="P21" s="13"/>
      <c r="W21" s="12"/>
    </row>
    <row r="22" spans="2:23" ht="18" customHeight="1" x14ac:dyDescent="0.3">
      <c r="B22" s="38"/>
      <c r="C22" s="59"/>
      <c r="D22" s="59"/>
      <c r="E22" s="59"/>
      <c r="F22" s="59"/>
      <c r="J22" s="106"/>
      <c r="K22" s="12"/>
      <c r="L22" s="67" t="e">
        <f>IF($D1=1,C27/$G27,C39/$G39)</f>
        <v>#DIV/0!</v>
      </c>
      <c r="M22" s="67" t="e">
        <f>IF($D1=1,D27/$G27,D39/$G39)</f>
        <v>#DIV/0!</v>
      </c>
      <c r="N22" s="67" t="e">
        <f>IF($D1=1,E27/$G27,E39/$G39)</f>
        <v>#DIV/0!</v>
      </c>
      <c r="O22" s="67" t="e">
        <f>IF($D1=1,F27/$G27,F39/$G39)</f>
        <v>#DIV/0!</v>
      </c>
      <c r="P22" s="13"/>
      <c r="W22" s="12"/>
    </row>
    <row r="23" spans="2:23" ht="18" customHeight="1" x14ac:dyDescent="0.3">
      <c r="B23" s="36"/>
      <c r="C23" s="60"/>
      <c r="D23" s="60"/>
      <c r="E23" s="60"/>
      <c r="F23" s="60"/>
      <c r="J23" s="106"/>
      <c r="K23" s="12"/>
      <c r="L23" s="67"/>
      <c r="M23" s="67"/>
      <c r="N23" s="67"/>
      <c r="O23" s="67"/>
      <c r="P23" s="13"/>
      <c r="W23" s="12"/>
    </row>
    <row r="24" spans="2:23" ht="18" customHeight="1" x14ac:dyDescent="0.25">
      <c r="B24" s="37"/>
      <c r="C24" s="67"/>
      <c r="D24" s="67"/>
      <c r="E24" s="67"/>
      <c r="F24" s="67"/>
      <c r="J24" s="106"/>
      <c r="K24" s="18"/>
      <c r="L24" s="38"/>
      <c r="M24" s="38"/>
      <c r="N24" s="38"/>
      <c r="O24" s="38"/>
      <c r="P24" s="15"/>
      <c r="Q24" s="16"/>
      <c r="R24" s="16"/>
      <c r="S24" s="16"/>
      <c r="T24" s="16"/>
      <c r="U24" s="16"/>
      <c r="V24" s="16"/>
      <c r="W24" s="18"/>
    </row>
    <row r="25" spans="2:23" ht="18" customHeight="1" x14ac:dyDescent="0.3">
      <c r="B25" s="38"/>
      <c r="C25" s="63"/>
      <c r="D25" s="63"/>
      <c r="E25" s="63"/>
      <c r="F25" s="63"/>
      <c r="J25" s="106"/>
      <c r="K25" s="36"/>
      <c r="L25" s="36"/>
      <c r="M25" s="36"/>
      <c r="N25" s="36"/>
      <c r="O25" s="36"/>
      <c r="P25" s="19"/>
      <c r="Q25" s="8"/>
      <c r="R25" s="8"/>
      <c r="S25" s="8"/>
      <c r="T25" s="8"/>
      <c r="U25" s="8"/>
      <c r="V25" s="8"/>
      <c r="W25" s="9"/>
    </row>
    <row r="26" spans="2:23" ht="18" customHeight="1" x14ac:dyDescent="0.3">
      <c r="B26" s="36"/>
      <c r="C26" s="62"/>
      <c r="D26" s="62"/>
      <c r="E26" s="62"/>
      <c r="F26" s="62"/>
      <c r="J26" s="106"/>
      <c r="K26" s="37"/>
      <c r="L26" s="37"/>
      <c r="M26" s="37"/>
      <c r="N26" s="37"/>
      <c r="O26" s="37"/>
      <c r="P26" s="13"/>
      <c r="W26" s="12"/>
    </row>
    <row r="27" spans="2:23" ht="18" customHeight="1" x14ac:dyDescent="0.3">
      <c r="B27" s="37"/>
      <c r="C27" s="61"/>
      <c r="D27" s="61"/>
      <c r="E27" s="61"/>
      <c r="F27" s="61"/>
      <c r="G27" s="69">
        <f>SUM(C27:F27)</f>
        <v>0</v>
      </c>
      <c r="J27" s="106"/>
      <c r="K27" s="37"/>
      <c r="L27" s="67" t="e">
        <f>$P27*L22</f>
        <v>#DIV/0!</v>
      </c>
      <c r="M27" s="67" t="e">
        <f t="shared" ref="M27:O27" si="0">$P27*M22</f>
        <v>#DIV/0!</v>
      </c>
      <c r="N27" s="67" t="e">
        <f t="shared" si="0"/>
        <v>#DIV/0!</v>
      </c>
      <c r="O27" s="67" t="e">
        <f t="shared" si="0"/>
        <v>#DIV/0!</v>
      </c>
      <c r="P27" s="69"/>
      <c r="W27" s="12"/>
    </row>
    <row r="28" spans="2:23" ht="18" customHeight="1" x14ac:dyDescent="0.3">
      <c r="B28" s="38"/>
      <c r="C28" s="63"/>
      <c r="D28" s="63"/>
      <c r="E28" s="63"/>
      <c r="F28" s="63"/>
      <c r="J28" s="106"/>
      <c r="K28" s="37"/>
      <c r="L28" s="67"/>
      <c r="M28" s="67"/>
      <c r="N28" s="67"/>
      <c r="O28" s="67"/>
      <c r="P28" s="13"/>
      <c r="W28" s="12"/>
    </row>
    <row r="29" spans="2:23" ht="18" customHeight="1" x14ac:dyDescent="0.3">
      <c r="B29" s="36"/>
      <c r="C29" s="62"/>
      <c r="D29" s="62"/>
      <c r="E29" s="62"/>
      <c r="F29" s="109"/>
      <c r="J29" s="107"/>
      <c r="K29" s="38"/>
      <c r="L29" s="59"/>
      <c r="M29" s="59"/>
      <c r="N29" s="59"/>
      <c r="O29" s="59"/>
      <c r="P29" s="15"/>
      <c r="Q29" s="16"/>
      <c r="R29" s="16"/>
      <c r="S29" s="16"/>
      <c r="T29" s="16"/>
      <c r="U29" s="16"/>
      <c r="V29" s="16"/>
      <c r="W29" s="18"/>
    </row>
    <row r="30" spans="2:23" ht="18" customHeight="1" x14ac:dyDescent="0.3">
      <c r="B30" s="37"/>
      <c r="C30" s="61"/>
      <c r="D30" s="61"/>
      <c r="E30" s="61"/>
      <c r="F30" s="61"/>
      <c r="G30" s="69">
        <f>SUM(C30:F30)</f>
        <v>0</v>
      </c>
      <c r="J30" s="105" t="s">
        <v>32</v>
      </c>
      <c r="K30" s="9"/>
      <c r="L30" s="70"/>
      <c r="M30" s="70"/>
      <c r="N30" s="70"/>
      <c r="O30" s="70"/>
      <c r="P30" s="19"/>
      <c r="Q30" s="8"/>
      <c r="R30" s="8"/>
      <c r="S30" s="8"/>
      <c r="T30" s="8"/>
      <c r="U30" s="8"/>
      <c r="V30" s="8"/>
      <c r="W30" s="9"/>
    </row>
    <row r="31" spans="2:23" ht="18" customHeight="1" x14ac:dyDescent="0.3">
      <c r="B31" s="38"/>
      <c r="C31" s="63"/>
      <c r="D31" s="63"/>
      <c r="E31" s="63"/>
      <c r="F31" s="110"/>
      <c r="J31" s="106"/>
      <c r="K31" s="12"/>
      <c r="L31" s="37"/>
      <c r="M31" s="37"/>
      <c r="N31" s="37"/>
      <c r="O31" s="37"/>
      <c r="P31" s="13"/>
      <c r="W31" s="12"/>
    </row>
    <row r="32" spans="2:23" ht="18" customHeight="1" x14ac:dyDescent="0.3">
      <c r="B32" s="36"/>
      <c r="C32" s="111"/>
      <c r="D32" s="62"/>
      <c r="E32" s="111"/>
      <c r="F32" s="62"/>
      <c r="J32" s="106"/>
      <c r="K32" s="12"/>
      <c r="L32" s="67">
        <f>IF($D1=1,C9/$G9,C6)</f>
        <v>1</v>
      </c>
      <c r="M32" s="67">
        <f>IF($D1=1,D9/$G9,D6)</f>
        <v>0</v>
      </c>
      <c r="N32" s="67">
        <f>IF($D1=1,E9/$G9,E6)</f>
        <v>0</v>
      </c>
      <c r="O32" s="67">
        <f>IF($D1=1,F9/$G9,F6)</f>
        <v>0</v>
      </c>
      <c r="P32" s="13"/>
      <c r="W32" s="12"/>
    </row>
    <row r="33" spans="2:23" ht="18" customHeight="1" x14ac:dyDescent="0.3">
      <c r="B33" s="37"/>
      <c r="C33" s="61"/>
      <c r="D33" s="61"/>
      <c r="E33" s="61"/>
      <c r="F33" s="61"/>
      <c r="G33" s="69">
        <f>SUM(C33:F33)</f>
        <v>0</v>
      </c>
      <c r="J33" s="106"/>
      <c r="K33" s="12"/>
      <c r="L33" s="67"/>
      <c r="M33" s="67"/>
      <c r="N33" s="67"/>
      <c r="O33" s="67"/>
      <c r="P33" s="13"/>
      <c r="W33" s="12"/>
    </row>
    <row r="34" spans="2:23" ht="18" customHeight="1" x14ac:dyDescent="0.3">
      <c r="B34" s="38"/>
      <c r="C34" s="112"/>
      <c r="D34" s="63"/>
      <c r="E34" s="112"/>
      <c r="F34" s="63"/>
      <c r="J34" s="106"/>
      <c r="K34" s="18"/>
      <c r="L34" s="38"/>
      <c r="M34" s="38"/>
      <c r="N34" s="38"/>
      <c r="O34" s="38"/>
      <c r="P34" s="15"/>
      <c r="Q34" s="16"/>
      <c r="R34" s="16"/>
      <c r="S34" s="16"/>
      <c r="T34" s="16"/>
      <c r="U34" s="16"/>
      <c r="V34" s="16"/>
      <c r="W34" s="18"/>
    </row>
    <row r="35" spans="2:23" ht="18" customHeight="1" x14ac:dyDescent="0.3">
      <c r="B35" s="36"/>
      <c r="C35" s="111"/>
      <c r="D35" s="62"/>
      <c r="E35" s="111"/>
      <c r="F35" s="62"/>
      <c r="J35" s="106"/>
      <c r="K35" s="36"/>
      <c r="L35" s="36"/>
      <c r="M35" s="36"/>
      <c r="N35" s="36"/>
      <c r="O35" s="36"/>
      <c r="P35" s="19"/>
      <c r="Q35" s="8"/>
      <c r="R35" s="8"/>
      <c r="S35" s="8"/>
      <c r="T35" s="8"/>
      <c r="U35" s="8"/>
      <c r="V35" s="8"/>
      <c r="W35" s="9"/>
    </row>
    <row r="36" spans="2:23" ht="18" customHeight="1" x14ac:dyDescent="0.3">
      <c r="B36" s="37"/>
      <c r="C36" s="61"/>
      <c r="D36" s="61"/>
      <c r="E36" s="61"/>
      <c r="F36" s="61"/>
      <c r="G36" s="69">
        <f>SUM(C36:F36)</f>
        <v>0</v>
      </c>
      <c r="J36" s="106"/>
      <c r="K36" s="37"/>
      <c r="L36" s="37"/>
      <c r="M36" s="37"/>
      <c r="N36" s="37"/>
      <c r="O36" s="37"/>
      <c r="P36" s="13"/>
      <c r="W36" s="12"/>
    </row>
    <row r="37" spans="2:23" ht="18" customHeight="1" x14ac:dyDescent="0.3">
      <c r="B37" s="38"/>
      <c r="C37" s="112"/>
      <c r="D37" s="63"/>
      <c r="E37" s="112"/>
      <c r="F37" s="63"/>
      <c r="J37" s="106"/>
      <c r="K37" s="37"/>
      <c r="L37" s="67">
        <f>$P37*L32</f>
        <v>0</v>
      </c>
      <c r="M37" s="67">
        <f t="shared" ref="M37:O37" si="1">$P37*M32</f>
        <v>0</v>
      </c>
      <c r="N37" s="67">
        <f t="shared" si="1"/>
        <v>0</v>
      </c>
      <c r="O37" s="67">
        <f t="shared" si="1"/>
        <v>0</v>
      </c>
      <c r="P37" s="69"/>
      <c r="W37" s="12"/>
    </row>
    <row r="38" spans="2:23" ht="18" customHeight="1" x14ac:dyDescent="0.3">
      <c r="B38" s="36"/>
      <c r="C38" s="62"/>
      <c r="D38" s="62"/>
      <c r="E38" s="62"/>
      <c r="F38" s="62"/>
      <c r="J38" s="106"/>
      <c r="K38" s="37"/>
      <c r="L38" s="67"/>
      <c r="M38" s="67"/>
      <c r="N38" s="67"/>
      <c r="O38" s="67"/>
      <c r="P38" s="13"/>
      <c r="W38" s="12"/>
    </row>
    <row r="39" spans="2:23" ht="18" customHeight="1" x14ac:dyDescent="0.3">
      <c r="B39" s="37"/>
      <c r="C39" s="61"/>
      <c r="D39" s="61"/>
      <c r="E39" s="61"/>
      <c r="F39" s="61"/>
      <c r="G39" s="69">
        <f>SUM(C39:F39)</f>
        <v>0</v>
      </c>
      <c r="J39" s="107"/>
      <c r="K39" s="38"/>
      <c r="L39" s="59"/>
      <c r="M39" s="59"/>
      <c r="N39" s="59"/>
      <c r="O39" s="59"/>
      <c r="P39" s="15"/>
      <c r="Q39" s="16"/>
      <c r="R39" s="16"/>
      <c r="S39" s="16"/>
      <c r="T39" s="16"/>
      <c r="U39" s="16"/>
      <c r="V39" s="16"/>
      <c r="W39" s="18"/>
    </row>
    <row r="40" spans="2:23" ht="18" customHeight="1" x14ac:dyDescent="0.3">
      <c r="B40" s="38"/>
      <c r="C40" s="63"/>
      <c r="D40" s="63"/>
      <c r="E40" s="63"/>
      <c r="F40" s="63"/>
      <c r="J40" s="71"/>
      <c r="L40" s="54"/>
      <c r="M40" s="54"/>
      <c r="N40" s="54"/>
      <c r="O40" s="54"/>
    </row>
    <row r="41" spans="2:23" ht="18" customHeight="1" x14ac:dyDescent="0.35">
      <c r="B41" s="36"/>
      <c r="C41" s="62"/>
      <c r="D41" s="62"/>
      <c r="E41" s="62"/>
      <c r="F41" s="109"/>
      <c r="J41" s="79"/>
      <c r="K41" s="78"/>
      <c r="L41" s="70" t="s">
        <v>7</v>
      </c>
      <c r="M41" s="70" t="s">
        <v>8</v>
      </c>
      <c r="N41" s="70" t="s">
        <v>9</v>
      </c>
      <c r="O41" s="70" t="s">
        <v>10</v>
      </c>
      <c r="P41" s="75" t="s">
        <v>34</v>
      </c>
      <c r="Q41" s="76">
        <v>543</v>
      </c>
      <c r="R41" s="80" t="s">
        <v>35</v>
      </c>
      <c r="S41" s="77"/>
      <c r="T41" s="77"/>
      <c r="U41" s="77"/>
      <c r="V41" s="77"/>
      <c r="W41" s="78"/>
    </row>
    <row r="42" spans="2:23" ht="18" customHeight="1" x14ac:dyDescent="0.3">
      <c r="B42" s="37"/>
      <c r="C42" s="61"/>
      <c r="D42" s="61"/>
      <c r="E42" s="61"/>
      <c r="F42" s="61"/>
      <c r="G42" s="69">
        <f>SUM(C42:F42)</f>
        <v>0</v>
      </c>
      <c r="J42" s="105" t="s">
        <v>33</v>
      </c>
      <c r="K42" s="9"/>
      <c r="L42" s="70"/>
      <c r="M42" s="70"/>
      <c r="N42" s="70"/>
      <c r="O42" s="70"/>
      <c r="P42" s="19"/>
      <c r="Q42" s="8"/>
      <c r="R42" s="8"/>
      <c r="S42" s="8"/>
      <c r="T42" s="8"/>
      <c r="U42" s="8"/>
      <c r="V42" s="8"/>
      <c r="W42" s="9"/>
    </row>
    <row r="43" spans="2:23" ht="18" customHeight="1" x14ac:dyDescent="0.3">
      <c r="B43" s="38"/>
      <c r="C43" s="63"/>
      <c r="D43" s="63"/>
      <c r="E43" s="63"/>
      <c r="F43" s="110"/>
      <c r="J43" s="106"/>
      <c r="K43" s="12"/>
      <c r="L43" s="37"/>
      <c r="M43" s="37"/>
      <c r="N43" s="37"/>
      <c r="O43" s="37"/>
      <c r="P43" s="13"/>
      <c r="W43" s="12"/>
    </row>
    <row r="44" spans="2:23" ht="18" customHeight="1" x14ac:dyDescent="0.3">
      <c r="B44" s="36"/>
      <c r="C44" s="111"/>
      <c r="D44" s="62"/>
      <c r="E44" s="111"/>
      <c r="F44" s="62"/>
      <c r="J44" s="106"/>
      <c r="K44" s="12"/>
      <c r="L44" s="67" t="e">
        <f>IF($D1=1,C36/$G36,C48/$G48)</f>
        <v>#DIV/0!</v>
      </c>
      <c r="M44" s="67" t="e">
        <f>IF($D1=1,D36/$G36,D48/$G48)</f>
        <v>#DIV/0!</v>
      </c>
      <c r="N44" s="67" t="e">
        <f>IF($D1=1,E36/$G36,E48/$G48)</f>
        <v>#DIV/0!</v>
      </c>
      <c r="O44" s="67" t="e">
        <f>IF($D1=1,F36/$G36,F48/$G48)</f>
        <v>#DIV/0!</v>
      </c>
      <c r="P44" s="13"/>
      <c r="W44" s="12"/>
    </row>
    <row r="45" spans="2:23" ht="18" customHeight="1" x14ac:dyDescent="0.3">
      <c r="B45" s="37"/>
      <c r="C45" s="61"/>
      <c r="D45" s="61"/>
      <c r="E45" s="61"/>
      <c r="F45" s="61"/>
      <c r="G45" s="69">
        <f>SUM(C45:F45)</f>
        <v>0</v>
      </c>
      <c r="J45" s="106"/>
      <c r="K45" s="12"/>
      <c r="L45" s="67"/>
      <c r="M45" s="67"/>
      <c r="N45" s="67"/>
      <c r="O45" s="67"/>
      <c r="P45" s="13"/>
      <c r="W45" s="12"/>
    </row>
    <row r="46" spans="2:23" ht="18" customHeight="1" x14ac:dyDescent="0.3">
      <c r="B46" s="38"/>
      <c r="C46" s="112"/>
      <c r="D46" s="63"/>
      <c r="E46" s="112"/>
      <c r="F46" s="63"/>
      <c r="J46" s="106"/>
      <c r="K46" s="18"/>
      <c r="L46" s="38"/>
      <c r="M46" s="38"/>
      <c r="N46" s="38"/>
      <c r="O46" s="38"/>
      <c r="P46" s="15"/>
      <c r="Q46" s="16"/>
      <c r="R46" s="16"/>
      <c r="S46" s="16"/>
      <c r="T46" s="16"/>
      <c r="U46" s="16"/>
      <c r="V46" s="16"/>
      <c r="W46" s="18"/>
    </row>
    <row r="47" spans="2:23" ht="18" customHeight="1" x14ac:dyDescent="0.3">
      <c r="B47" s="36"/>
      <c r="C47" s="111"/>
      <c r="D47" s="62"/>
      <c r="E47" s="111"/>
      <c r="F47" s="62"/>
      <c r="J47" s="106"/>
      <c r="K47" s="36"/>
      <c r="L47" s="36"/>
      <c r="M47" s="36"/>
      <c r="N47" s="36"/>
      <c r="O47" s="36"/>
      <c r="P47" s="19"/>
      <c r="Q47" s="8"/>
      <c r="R47" s="8"/>
      <c r="S47" s="8"/>
      <c r="T47" s="8"/>
      <c r="U47" s="8"/>
      <c r="V47" s="8"/>
      <c r="W47" s="9"/>
    </row>
    <row r="48" spans="2:23" ht="18" customHeight="1" x14ac:dyDescent="0.3">
      <c r="B48" s="37"/>
      <c r="C48" s="61"/>
      <c r="D48" s="61"/>
      <c r="E48" s="61"/>
      <c r="F48" s="61"/>
      <c r="G48" s="69">
        <f>SUM(C48:F48)</f>
        <v>0</v>
      </c>
      <c r="J48" s="106"/>
      <c r="K48" s="37"/>
      <c r="L48" s="37"/>
      <c r="M48" s="37"/>
      <c r="N48" s="37"/>
      <c r="O48" s="37"/>
      <c r="P48" s="13"/>
      <c r="W48" s="12"/>
    </row>
    <row r="49" spans="2:23" ht="18" customHeight="1" x14ac:dyDescent="0.3">
      <c r="B49" s="38"/>
      <c r="C49" s="112"/>
      <c r="D49" s="63"/>
      <c r="E49" s="112"/>
      <c r="F49" s="63"/>
      <c r="J49" s="106"/>
      <c r="K49" s="37"/>
      <c r="L49" s="67" t="e">
        <f>$P49*L44</f>
        <v>#DIV/0!</v>
      </c>
      <c r="M49" s="67" t="e">
        <f t="shared" ref="M49:O49" si="2">$P49*M44</f>
        <v>#DIV/0!</v>
      </c>
      <c r="N49" s="67" t="e">
        <f t="shared" si="2"/>
        <v>#DIV/0!</v>
      </c>
      <c r="O49" s="67" t="e">
        <f t="shared" si="2"/>
        <v>#DIV/0!</v>
      </c>
      <c r="P49" s="69"/>
      <c r="W49" s="12"/>
    </row>
    <row r="50" spans="2:23" ht="18" customHeight="1" x14ac:dyDescent="0.3">
      <c r="C50" s="54"/>
      <c r="D50" s="54"/>
      <c r="E50" s="54"/>
      <c r="F50" s="54"/>
      <c r="J50" s="106"/>
      <c r="K50" s="37"/>
      <c r="L50" s="67"/>
      <c r="M50" s="67"/>
      <c r="N50" s="67"/>
      <c r="O50" s="67"/>
      <c r="P50" s="13"/>
      <c r="W50" s="12"/>
    </row>
    <row r="51" spans="2:23" ht="18" customHeight="1" x14ac:dyDescent="0.3">
      <c r="C51" s="54"/>
      <c r="D51" s="54"/>
      <c r="E51" s="54"/>
      <c r="F51" s="54"/>
      <c r="J51" s="107"/>
      <c r="K51" s="38"/>
      <c r="L51" s="59"/>
      <c r="M51" s="59"/>
      <c r="N51" s="59"/>
      <c r="O51" s="59"/>
      <c r="P51" s="15"/>
      <c r="Q51" s="16"/>
      <c r="R51" s="16"/>
      <c r="S51" s="16"/>
      <c r="T51" s="16"/>
      <c r="U51" s="16"/>
      <c r="V51" s="16"/>
      <c r="W51" s="18"/>
    </row>
    <row r="52" spans="2:23" ht="18" customHeight="1" x14ac:dyDescent="0.3">
      <c r="C52" s="54"/>
      <c r="D52" s="54"/>
      <c r="E52" s="54"/>
      <c r="F52" s="54"/>
    </row>
    <row r="53" spans="2:23" ht="14.45" customHeight="1" x14ac:dyDescent="0.3">
      <c r="C53" s="54"/>
      <c r="D53" s="54"/>
      <c r="E53" s="54"/>
      <c r="F53" s="54"/>
    </row>
    <row r="54" spans="2:23" ht="14.45" customHeight="1" x14ac:dyDescent="0.3">
      <c r="C54" s="54"/>
      <c r="D54" s="54"/>
      <c r="E54" s="54"/>
      <c r="F54" s="54"/>
    </row>
    <row r="55" spans="2:23" ht="14.45" customHeight="1" x14ac:dyDescent="0.3">
      <c r="C55" s="54"/>
      <c r="D55" s="54"/>
      <c r="E55" s="54"/>
      <c r="F55" s="54"/>
    </row>
    <row r="56" spans="2:23" ht="14.45" customHeight="1" x14ac:dyDescent="0.3">
      <c r="C56" s="54"/>
      <c r="D56" s="54"/>
      <c r="E56" s="54"/>
      <c r="F56" s="54"/>
    </row>
    <row r="57" spans="2:23" ht="14.45" customHeight="1" x14ac:dyDescent="0.25"/>
    <row r="58" spans="2:23" ht="14.45" customHeight="1" x14ac:dyDescent="0.25"/>
    <row r="59" spans="2:23" ht="14.45" customHeight="1" x14ac:dyDescent="0.25"/>
    <row r="60" spans="2:23" ht="14.45" customHeight="1" x14ac:dyDescent="0.25"/>
    <row r="61" spans="2:23" ht="14.45" customHeight="1" x14ac:dyDescent="0.25"/>
    <row r="62" spans="2:23" ht="14.45" customHeight="1" x14ac:dyDescent="0.25"/>
    <row r="63" spans="2:23" ht="14.45" customHeight="1" x14ac:dyDescent="0.25"/>
    <row r="64" spans="2:23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79" ht="15" customHeight="1" x14ac:dyDescent="0.25"/>
  </sheetData>
  <mergeCells count="4">
    <mergeCell ref="J42:J51"/>
    <mergeCell ref="J10:J19"/>
    <mergeCell ref="J20:J29"/>
    <mergeCell ref="J30:J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ESTRATO 1</vt:lpstr>
      <vt:lpstr>ESTRATO 2</vt:lpstr>
      <vt:lpstr>ESTRATO 3</vt:lpstr>
      <vt:lpstr>ESTRATO 4</vt:lpstr>
      <vt:lpstr>ESTIMACION</vt:lpstr>
      <vt:lpstr>TAMAÑO DE LA MUESTRA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</dc:creator>
  <cp:lastModifiedBy>usuario</cp:lastModifiedBy>
  <dcterms:created xsi:type="dcterms:W3CDTF">2019-02-01T10:14:46Z</dcterms:created>
  <dcterms:modified xsi:type="dcterms:W3CDTF">2024-03-07T13:14:59Z</dcterms:modified>
</cp:coreProperties>
</file>