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3-2024\TC3 2023-2024\FICHEROS EXCEL\"/>
    </mc:Choice>
  </mc:AlternateContent>
  <xr:revisionPtr revIDLastSave="0" documentId="13_ncr:1_{A8B1618E-71EE-4AA2-A23A-631FAE044B65}" xr6:coauthVersionLast="47" xr6:coauthVersionMax="47" xr10:uidLastSave="{00000000-0000-0000-0000-000000000000}"/>
  <bookViews>
    <workbookView xWindow="-108" yWindow="-108" windowWidth="23256" windowHeight="12576" firstSheet="1" activeTab="4" xr2:uid="{00000000-000D-0000-FFFF-FFFF00000000}"/>
  </bookViews>
  <sheets>
    <sheet name="ESTRATO 1" sheetId="8" r:id="rId1"/>
    <sheet name="ESTRATO 2" sheetId="14" r:id="rId2"/>
    <sheet name="ESTRATO 3" sheetId="15" r:id="rId3"/>
    <sheet name="ESTRATO 4" sheetId="16" r:id="rId4"/>
    <sheet name="ESTIMACION" sheetId="12" r:id="rId5"/>
    <sheet name="TAMAÑO DE LA MUESTRA " sheetId="13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8" i="13" l="1"/>
  <c r="E48" i="13"/>
  <c r="F48" i="13"/>
  <c r="C48" i="13"/>
  <c r="D45" i="13"/>
  <c r="E45" i="13"/>
  <c r="F45" i="13"/>
  <c r="C45" i="13"/>
  <c r="D42" i="13"/>
  <c r="E42" i="13"/>
  <c r="F42" i="13"/>
  <c r="C42" i="13"/>
  <c r="D39" i="13"/>
  <c r="E39" i="13"/>
  <c r="F39" i="13"/>
  <c r="C39" i="13"/>
  <c r="F36" i="13"/>
  <c r="F33" i="13"/>
  <c r="D30" i="13"/>
  <c r="E30" i="13"/>
  <c r="F30" i="13"/>
  <c r="C30" i="13"/>
  <c r="D27" i="13"/>
  <c r="E27" i="13"/>
  <c r="F27" i="13"/>
  <c r="C27" i="13"/>
  <c r="F12" i="13"/>
  <c r="E12" i="13"/>
  <c r="D12" i="13"/>
  <c r="C12" i="13"/>
  <c r="F20" i="12"/>
  <c r="E20" i="12"/>
  <c r="D20" i="12"/>
  <c r="C20" i="12"/>
  <c r="F17" i="12"/>
  <c r="E17" i="12"/>
  <c r="D17" i="12"/>
  <c r="C17" i="12"/>
  <c r="F9" i="13"/>
  <c r="E9" i="13"/>
  <c r="D9" i="13"/>
  <c r="C9" i="13"/>
  <c r="F9" i="12"/>
  <c r="E9" i="12"/>
  <c r="D9" i="12"/>
  <c r="C9" i="12"/>
  <c r="D18" i="16"/>
  <c r="H4" i="16"/>
  <c r="E4" i="16"/>
  <c r="H4" i="15"/>
  <c r="E4" i="15"/>
  <c r="D18" i="15" s="1"/>
  <c r="H4" i="14"/>
  <c r="E4" i="14"/>
  <c r="D18" i="14" s="1"/>
  <c r="H4" i="8"/>
  <c r="E4" i="8"/>
  <c r="D18" i="8" s="1"/>
  <c r="F24" i="13"/>
  <c r="E24" i="13"/>
  <c r="E36" i="13" s="1"/>
  <c r="D24" i="13"/>
  <c r="D33" i="13" s="1"/>
  <c r="C24" i="13"/>
  <c r="C36" i="13" s="1"/>
  <c r="E33" i="13" l="1"/>
  <c r="D36" i="13"/>
  <c r="C33" i="13"/>
  <c r="H8" i="16"/>
  <c r="H11" i="16" s="1"/>
  <c r="H17" i="16"/>
  <c r="H8" i="15"/>
  <c r="H11" i="15" s="1"/>
  <c r="H8" i="14"/>
  <c r="H11" i="14" s="1"/>
  <c r="H8" i="8"/>
  <c r="H17" i="8" s="1"/>
  <c r="H11" i="8" l="1"/>
  <c r="H22" i="16"/>
  <c r="H17" i="15"/>
  <c r="H17" i="14"/>
  <c r="H22" i="8"/>
  <c r="H26" i="16" l="1"/>
  <c r="I26" i="16"/>
  <c r="H22" i="15"/>
  <c r="H22" i="14"/>
  <c r="I26" i="8"/>
  <c r="H26" i="8"/>
  <c r="H26" i="15" l="1"/>
  <c r="I26" i="15"/>
  <c r="I26" i="14"/>
  <c r="H26" i="14"/>
  <c r="F15" i="13"/>
  <c r="E15" i="13"/>
  <c r="D15" i="13"/>
  <c r="F21" i="13" l="1"/>
  <c r="E21" i="13"/>
  <c r="D21" i="13"/>
  <c r="C15" i="13"/>
  <c r="C21" i="13" l="1"/>
  <c r="Q4" i="13"/>
  <c r="G42" i="13" l="1"/>
  <c r="G6" i="13" l="1"/>
  <c r="G30" i="13" l="1"/>
  <c r="G9" i="13"/>
  <c r="Q7" i="13" s="1"/>
  <c r="G6" i="12"/>
  <c r="N32" i="13" l="1"/>
  <c r="O32" i="13"/>
  <c r="M32" i="13"/>
  <c r="L32" i="13"/>
  <c r="Q9" i="13" l="1"/>
  <c r="P37" i="13" s="1"/>
  <c r="N37" i="13" l="1"/>
  <c r="M37" i="13"/>
  <c r="O37" i="13"/>
  <c r="L37" i="13"/>
  <c r="G48" i="13"/>
  <c r="G39" i="13"/>
  <c r="G45" i="13"/>
  <c r="G36" i="13"/>
  <c r="G33" i="13"/>
  <c r="G27" i="13"/>
  <c r="G9" i="12"/>
  <c r="F13" i="12" s="1"/>
  <c r="P27" i="13" l="1"/>
  <c r="F26" i="12"/>
  <c r="F23" i="12"/>
  <c r="C13" i="12"/>
  <c r="D13" i="12"/>
  <c r="E13" i="12"/>
  <c r="N22" i="13"/>
  <c r="P49" i="13"/>
  <c r="M44" i="13"/>
  <c r="N44" i="13"/>
  <c r="O44" i="13"/>
  <c r="L44" i="13"/>
  <c r="L12" i="13"/>
  <c r="M12" i="13"/>
  <c r="L22" i="13"/>
  <c r="O22" i="13"/>
  <c r="M22" i="13"/>
  <c r="M27" i="13" s="1"/>
  <c r="P17" i="13"/>
  <c r="N12" i="13"/>
  <c r="O12" i="13"/>
  <c r="N27" i="13" l="1"/>
  <c r="O27" i="13"/>
  <c r="L27" i="13"/>
  <c r="E26" i="12"/>
  <c r="E23" i="12"/>
  <c r="D26" i="12"/>
  <c r="D23" i="12"/>
  <c r="C26" i="12"/>
  <c r="C23" i="12"/>
  <c r="M49" i="13"/>
  <c r="N49" i="13"/>
  <c r="O49" i="13"/>
  <c r="L49" i="13"/>
  <c r="M17" i="13"/>
  <c r="N17" i="13"/>
  <c r="O17" i="13"/>
  <c r="L17" i="13"/>
  <c r="N3" i="12" l="1"/>
  <c r="Z3" i="12" s="1"/>
  <c r="N6" i="12"/>
  <c r="Z6" i="12" s="1"/>
  <c r="Z10" i="12" s="1"/>
  <c r="AA13" i="12" l="1"/>
  <c r="Z13" i="12"/>
  <c r="N10" i="12"/>
  <c r="N13" i="12" s="1"/>
  <c r="O13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D15" authorId="0" shapeId="0" xr:uid="{DD5EDA51-136D-4CC9-81DD-4F4DF0E30A48}">
      <text>
        <r>
          <rPr>
            <sz val="9"/>
            <color indexed="81"/>
            <rFont val="Tahoma"/>
            <family val="2"/>
          </rPr>
          <t>Si se deja en blanco, se entenderá que la población es infinita.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D15" authorId="0" shapeId="0" xr:uid="{2F17388C-6486-4135-9F77-F4BA42EF2726}">
      <text>
        <r>
          <rPr>
            <sz val="9"/>
            <color indexed="81"/>
            <rFont val="Tahoma"/>
            <family val="2"/>
          </rPr>
          <t>Si se deja en blanco, se entenderá que la población es infinita.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D15" authorId="0" shapeId="0" xr:uid="{83160910-3202-452B-B8E5-DC70BD69F0DA}">
      <text>
        <r>
          <rPr>
            <sz val="9"/>
            <color indexed="81"/>
            <rFont val="Tahoma"/>
            <family val="2"/>
          </rPr>
          <t>Si se deja en blanco, se entenderá que la población es infinita.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D15" authorId="0" shapeId="0" xr:uid="{012EDFB3-B91A-454D-9C30-3E3FE56F0526}">
      <text>
        <r>
          <rPr>
            <sz val="9"/>
            <color indexed="81"/>
            <rFont val="Tahoma"/>
            <family val="2"/>
          </rPr>
          <t>Si se deja en blanco, se entenderá que la población es infinita.</t>
        </r>
      </text>
    </comment>
  </commentList>
</comments>
</file>

<file path=xl/sharedStrings.xml><?xml version="1.0" encoding="utf-8"?>
<sst xmlns="http://schemas.openxmlformats.org/spreadsheetml/2006/main" count="119" uniqueCount="48">
  <si>
    <t>n =</t>
  </si>
  <si>
    <t>(estimador de la varianza de la población)</t>
  </si>
  <si>
    <t>ESTIMACIÓN DEL TOTAL</t>
  </si>
  <si>
    <r>
      <rPr>
        <b/>
        <i/>
        <sz val="14"/>
        <color theme="1"/>
        <rFont val="Times New Roman"/>
        <family val="1"/>
      </rPr>
      <t>B</t>
    </r>
    <r>
      <rPr>
        <b/>
        <sz val="11"/>
        <color theme="1"/>
        <rFont val="Calibri"/>
        <family val="2"/>
      </rPr>
      <t>τ</t>
    </r>
    <r>
      <rPr>
        <b/>
        <i/>
        <sz val="11"/>
        <color theme="1"/>
        <rFont val="Times New Roman"/>
        <family val="1"/>
      </rPr>
      <t xml:space="preserve"> </t>
    </r>
    <r>
      <rPr>
        <b/>
        <i/>
        <sz val="14"/>
        <color theme="1"/>
        <rFont val="Times New Roman"/>
        <family val="1"/>
      </rPr>
      <t>=</t>
    </r>
  </si>
  <si>
    <t>¿N finito o infinito?</t>
  </si>
  <si>
    <t>ESTRATO 1</t>
  </si>
  <si>
    <t>ESTRATO 2</t>
  </si>
  <si>
    <t>ESTRATO 3</t>
  </si>
  <si>
    <t>ESTRATO 4</t>
  </si>
  <si>
    <t>=N</t>
  </si>
  <si>
    <t>cuasivarianza de la muestra</t>
  </si>
  <si>
    <t>varianza del estimador</t>
  </si>
  <si>
    <t>límite para el error de estimación</t>
  </si>
  <si>
    <r>
      <rPr>
        <i/>
        <sz val="16"/>
        <color theme="1"/>
        <rFont val="Times New Roman"/>
        <family val="1"/>
      </rPr>
      <t>z</t>
    </r>
    <r>
      <rPr>
        <b/>
        <i/>
        <sz val="8"/>
        <color theme="1"/>
        <rFont val="Times New Roman"/>
        <family val="1"/>
      </rPr>
      <t xml:space="preserve">c </t>
    </r>
    <r>
      <rPr>
        <b/>
        <i/>
        <sz val="14"/>
        <color theme="1"/>
        <rFont val="Times New Roman"/>
        <family val="1"/>
      </rPr>
      <t>=</t>
    </r>
  </si>
  <si>
    <t>muestra 1</t>
  </si>
  <si>
    <t>muestra 4</t>
  </si>
  <si>
    <t>muestra 3</t>
  </si>
  <si>
    <t>muestra 2</t>
  </si>
  <si>
    <t xml:space="preserve"> límite para el error de estimación</t>
  </si>
  <si>
    <t xml:space="preserve"> estimador del total de la población</t>
  </si>
  <si>
    <t xml:space="preserve"> varianza del estimador</t>
  </si>
  <si>
    <t xml:space="preserve"> estimador de la media de la población</t>
  </si>
  <si>
    <t xml:space="preserve"> intervalo de confianza</t>
  </si>
  <si>
    <t>deben sumar 1</t>
  </si>
  <si>
    <t>= N</t>
  </si>
  <si>
    <t>D=</t>
  </si>
  <si>
    <t>NEYMAN</t>
  </si>
  <si>
    <t>ÓPTIMA</t>
  </si>
  <si>
    <t>PROPORCIONAL</t>
  </si>
  <si>
    <t>ÓPTIMA (coste fijo)</t>
  </si>
  <si>
    <t>C=</t>
  </si>
  <si>
    <t>coste máximo para tomar la muestra</t>
  </si>
  <si>
    <t>L.E.E. del total</t>
  </si>
  <si>
    <t>ESTIMACIÓN DE LA PROPORCIÓN</t>
  </si>
  <si>
    <t xml:space="preserve">proporción muestral </t>
  </si>
  <si>
    <t>(estimador de la proporción de la población)</t>
  </si>
  <si>
    <r>
      <rPr>
        <b/>
        <i/>
        <sz val="14"/>
        <color theme="1"/>
        <rFont val="Times New Roman"/>
        <family val="1"/>
      </rPr>
      <t>B</t>
    </r>
    <r>
      <rPr>
        <b/>
        <i/>
        <sz val="11"/>
        <color theme="1"/>
        <rFont val="Times New Roman"/>
        <family val="1"/>
      </rPr>
      <t xml:space="preserve">p </t>
    </r>
    <r>
      <rPr>
        <b/>
        <i/>
        <sz val="14"/>
        <color theme="1"/>
        <rFont val="Times New Roman"/>
        <family val="1"/>
      </rPr>
      <t>=</t>
    </r>
  </si>
  <si>
    <t>L.E.E. de la proporción</t>
  </si>
  <si>
    <t>datos del problema</t>
  </si>
  <si>
    <t>funciones Excel utilizadas</t>
  </si>
  <si>
    <t xml:space="preserve">   intervalo de confianza</t>
  </si>
  <si>
    <t>Estadísticos muestrales</t>
  </si>
  <si>
    <t>N=</t>
  </si>
  <si>
    <r>
      <t xml:space="preserve">* Escriba el tamaño relativo de cada estrato si </t>
    </r>
    <r>
      <rPr>
        <b/>
        <i/>
        <sz val="12"/>
        <color theme="4" tint="-0.249977111117893"/>
        <rFont val="Calibri"/>
        <family val="2"/>
      </rPr>
      <t>N es infinito</t>
    </r>
  </si>
  <si>
    <t>*</t>
  </si>
  <si>
    <t>Calculamos el tamaño relativa de cada estrato para N finito o infinito.</t>
  </si>
  <si>
    <t>1 si N es finito, 2 si N es infinito</t>
  </si>
  <si>
    <t>Ejercicio 11. Trabajo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</si>
</sst>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Times New Roman"/>
      <family val="1"/>
    </font>
    <font>
      <b/>
      <i/>
      <sz val="8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i/>
      <sz val="14"/>
      <name val="Times New Roman"/>
      <family val="1"/>
    </font>
    <font>
      <b/>
      <sz val="14"/>
      <color theme="4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</font>
    <font>
      <b/>
      <i/>
      <sz val="14"/>
      <color theme="1"/>
      <name val="Calibri"/>
      <family val="2"/>
      <scheme val="minor"/>
    </font>
    <font>
      <i/>
      <sz val="14"/>
      <color theme="1"/>
      <name val="Times New Roman"/>
      <family val="1"/>
    </font>
    <font>
      <i/>
      <sz val="16"/>
      <color theme="1"/>
      <name val="Times New Roman"/>
      <family val="1"/>
    </font>
    <font>
      <b/>
      <i/>
      <sz val="14"/>
      <color theme="4" tint="-0.249977111117893"/>
      <name val="Times New Roman"/>
      <family val="1"/>
    </font>
    <font>
      <i/>
      <sz val="12"/>
      <color theme="4" tint="-0.249977111117893"/>
      <name val="Calibri"/>
      <family val="2"/>
    </font>
    <font>
      <b/>
      <i/>
      <sz val="12"/>
      <color theme="4" tint="-0.249977111117893"/>
      <name val="Calibri"/>
      <family val="2"/>
    </font>
    <font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4"/>
      <color theme="4" tint="-0.249977111117893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sz val="18"/>
      <color theme="4" tint="-0.249977111117893"/>
      <name val="Calibri"/>
      <family val="2"/>
      <scheme val="minor"/>
    </font>
    <font>
      <i/>
      <sz val="12"/>
      <color theme="4" tint="-0.249977111117893"/>
      <name val="Calibri"/>
      <family val="2"/>
      <scheme val="minor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5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0" fillId="0" borderId="2" xfId="0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8" fillId="0" borderId="4" xfId="0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5" xfId="0" applyBorder="1"/>
    <xf numFmtId="0" fontId="0" fillId="0" borderId="4" xfId="0" applyBorder="1"/>
    <xf numFmtId="0" fontId="2" fillId="0" borderId="0" xfId="0" applyFont="1"/>
    <xf numFmtId="0" fontId="0" fillId="0" borderId="6" xfId="0" applyBorder="1"/>
    <xf numFmtId="0" fontId="0" fillId="0" borderId="7" xfId="0" applyBorder="1"/>
    <xf numFmtId="0" fontId="10" fillId="0" borderId="7" xfId="0" applyFont="1" applyBorder="1" applyAlignment="1">
      <alignment horizontal="left"/>
    </xf>
    <xf numFmtId="0" fontId="0" fillId="0" borderId="8" xfId="0" applyBorder="1"/>
    <xf numFmtId="0" fontId="0" fillId="0" borderId="1" xfId="0" applyBorder="1"/>
    <xf numFmtId="0" fontId="0" fillId="0" borderId="7" xfId="0" applyBorder="1" applyAlignment="1">
      <alignment vertical="center"/>
    </xf>
    <xf numFmtId="0" fontId="4" fillId="0" borderId="0" xfId="0" applyFont="1" applyAlignment="1">
      <alignment horizontal="right" vertic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quotePrefix="1" applyFont="1"/>
    <xf numFmtId="0" fontId="6" fillId="0" borderId="7" xfId="0" applyFont="1" applyBorder="1"/>
    <xf numFmtId="0" fontId="10" fillId="0" borderId="2" xfId="0" applyFont="1" applyBorder="1"/>
    <xf numFmtId="0" fontId="0" fillId="0" borderId="4" xfId="0" applyBorder="1" applyAlignment="1">
      <alignment vertical="center"/>
    </xf>
    <xf numFmtId="0" fontId="12" fillId="0" borderId="0" xfId="0" applyFont="1"/>
    <xf numFmtId="0" fontId="6" fillId="0" borderId="0" xfId="0" applyFont="1" applyAlignment="1">
      <alignment horizontal="left" vertical="center"/>
    </xf>
    <xf numFmtId="0" fontId="16" fillId="0" borderId="0" xfId="0" applyFont="1"/>
    <xf numFmtId="0" fontId="17" fillId="0" borderId="0" xfId="0" applyFont="1" applyAlignment="1">
      <alignment horizontal="right" vertic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5" fillId="0" borderId="0" xfId="0" applyFont="1"/>
    <xf numFmtId="0" fontId="2" fillId="0" borderId="7" xfId="0" applyFont="1" applyBorder="1" applyAlignment="1">
      <alignment horizontal="right"/>
    </xf>
    <xf numFmtId="0" fontId="19" fillId="0" borderId="0" xfId="0" quotePrefix="1" applyFont="1"/>
    <xf numFmtId="0" fontId="0" fillId="0" borderId="7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21" fillId="0" borderId="0" xfId="0" applyFont="1"/>
    <xf numFmtId="0" fontId="23" fillId="0" borderId="0" xfId="0" applyFont="1" applyAlignment="1">
      <alignment horizontal="left" vertical="center"/>
    </xf>
    <xf numFmtId="0" fontId="14" fillId="0" borderId="0" xfId="0" applyFont="1"/>
    <xf numFmtId="0" fontId="0" fillId="0" borderId="0" xfId="0" applyAlignment="1">
      <alignment horizontal="center"/>
    </xf>
    <xf numFmtId="0" fontId="6" fillId="0" borderId="6" xfId="0" applyFont="1" applyBorder="1"/>
    <xf numFmtId="0" fontId="6" fillId="0" borderId="1" xfId="0" applyFont="1" applyBorder="1"/>
    <xf numFmtId="0" fontId="6" fillId="0" borderId="0" xfId="0" applyFont="1"/>
    <xf numFmtId="0" fontId="0" fillId="0" borderId="2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Alignment="1">
      <alignment horizontal="left"/>
    </xf>
    <xf numFmtId="0" fontId="6" fillId="0" borderId="11" xfId="0" applyFont="1" applyBorder="1"/>
    <xf numFmtId="0" fontId="6" fillId="0" borderId="12" xfId="0" applyFont="1" applyBorder="1"/>
    <xf numFmtId="0" fontId="6" fillId="0" borderId="10" xfId="0" applyFont="1" applyBorder="1"/>
    <xf numFmtId="0" fontId="23" fillId="0" borderId="11" xfId="0" applyFont="1" applyBorder="1"/>
    <xf numFmtId="0" fontId="23" fillId="0" borderId="10" xfId="0" applyFont="1" applyBorder="1"/>
    <xf numFmtId="0" fontId="23" fillId="0" borderId="12" xfId="0" applyFont="1" applyBorder="1"/>
    <xf numFmtId="0" fontId="10" fillId="0" borderId="11" xfId="0" applyFont="1" applyBorder="1"/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6" fillId="0" borderId="11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6" fillId="0" borderId="2" xfId="0" applyFont="1" applyBorder="1"/>
    <xf numFmtId="0" fontId="6" fillId="0" borderId="3" xfId="0" applyFont="1" applyBorder="1"/>
    <xf numFmtId="0" fontId="6" fillId="0" borderId="8" xfId="0" applyFont="1" applyBorder="1"/>
    <xf numFmtId="0" fontId="6" fillId="0" borderId="4" xfId="0" applyFont="1" applyBorder="1"/>
    <xf numFmtId="0" fontId="0" fillId="0" borderId="10" xfId="0" applyBorder="1" applyAlignment="1">
      <alignment horizontal="center"/>
    </xf>
    <xf numFmtId="0" fontId="12" fillId="0" borderId="0" xfId="0" applyFont="1" applyAlignment="1">
      <alignment horizontal="center" vertical="center" textRotation="90"/>
    </xf>
    <xf numFmtId="0" fontId="10" fillId="0" borderId="0" xfId="0" applyFont="1" applyAlignment="1">
      <alignment horizontal="left" vertical="center"/>
    </xf>
    <xf numFmtId="0" fontId="0" fillId="0" borderId="6" xfId="0" applyBorder="1" applyAlignment="1">
      <alignment horizontal="right" vertical="center"/>
    </xf>
    <xf numFmtId="0" fontId="18" fillId="0" borderId="7" xfId="0" applyFont="1" applyBorder="1" applyAlignment="1">
      <alignment horizontal="right" vertical="center"/>
    </xf>
    <xf numFmtId="0" fontId="18" fillId="0" borderId="13" xfId="0" applyFont="1" applyBorder="1" applyAlignment="1">
      <alignment horizontal="right" vertical="center"/>
    </xf>
    <xf numFmtId="0" fontId="10" fillId="0" borderId="14" xfId="0" applyFont="1" applyBorder="1" applyAlignment="1">
      <alignment horizontal="left" vertical="center"/>
    </xf>
    <xf numFmtId="0" fontId="0" fillId="0" borderId="14" xfId="0" applyBorder="1"/>
    <xf numFmtId="0" fontId="0" fillId="0" borderId="15" xfId="0" applyBorder="1"/>
    <xf numFmtId="0" fontId="0" fillId="0" borderId="13" xfId="0" applyBorder="1"/>
    <xf numFmtId="0" fontId="2" fillId="0" borderId="14" xfId="0" quotePrefix="1" applyFont="1" applyBorder="1"/>
    <xf numFmtId="0" fontId="5" fillId="0" borderId="7" xfId="0" applyFont="1" applyBorder="1" applyAlignment="1">
      <alignment horizontal="left" vertical="center"/>
    </xf>
    <xf numFmtId="0" fontId="2" fillId="0" borderId="2" xfId="0" applyFont="1" applyBorder="1"/>
    <xf numFmtId="0" fontId="2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7" xfId="0" quotePrefix="1" applyBorder="1" applyAlignment="1">
      <alignment horizontal="right"/>
    </xf>
    <xf numFmtId="0" fontId="6" fillId="0" borderId="7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24" fillId="0" borderId="0" xfId="0" applyFont="1"/>
    <xf numFmtId="0" fontId="25" fillId="0" borderId="0" xfId="0" applyFont="1"/>
    <xf numFmtId="0" fontId="26" fillId="0" borderId="0" xfId="0" applyFont="1"/>
    <xf numFmtId="0" fontId="18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2" fillId="0" borderId="0" xfId="0" quotePrefix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horizontal="right" vertical="center"/>
    </xf>
    <xf numFmtId="0" fontId="18" fillId="0" borderId="2" xfId="0" applyFont="1" applyBorder="1" applyAlignment="1">
      <alignment horizontal="right" vertical="center"/>
    </xf>
    <xf numFmtId="164" fontId="6" fillId="0" borderId="0" xfId="0" applyNumberFormat="1" applyFont="1" applyAlignment="1">
      <alignment horizontal="left" vertical="center"/>
    </xf>
    <xf numFmtId="164" fontId="6" fillId="0" borderId="0" xfId="0" applyNumberFormat="1" applyFont="1" applyAlignment="1">
      <alignment horizontal="right" vertical="center"/>
    </xf>
    <xf numFmtId="0" fontId="6" fillId="0" borderId="14" xfId="0" applyFont="1" applyBorder="1"/>
    <xf numFmtId="0" fontId="27" fillId="0" borderId="10" xfId="0" applyFont="1" applyBorder="1" applyAlignment="1">
      <alignment vertical="center"/>
    </xf>
    <xf numFmtId="0" fontId="28" fillId="0" borderId="0" xfId="0" applyFont="1"/>
    <xf numFmtId="164" fontId="6" fillId="0" borderId="11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23" fillId="0" borderId="11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 textRotation="90"/>
    </xf>
    <xf numFmtId="0" fontId="9" fillId="0" borderId="4" xfId="0" applyFont="1" applyBorder="1" applyAlignment="1">
      <alignment horizontal="center" vertical="center" textRotation="90"/>
    </xf>
    <xf numFmtId="0" fontId="9" fillId="0" borderId="6" xfId="0" applyFont="1" applyBorder="1" applyAlignment="1">
      <alignment horizontal="center" vertical="center" textRotation="90"/>
    </xf>
    <xf numFmtId="0" fontId="12" fillId="0" borderId="10" xfId="0" applyFont="1" applyBorder="1" applyAlignment="1">
      <alignment horizontal="center" vertical="center" textRotation="90"/>
    </xf>
    <xf numFmtId="0" fontId="12" fillId="0" borderId="11" xfId="0" applyFont="1" applyBorder="1" applyAlignment="1">
      <alignment horizontal="center" vertical="center" textRotation="90"/>
    </xf>
    <xf numFmtId="0" fontId="12" fillId="0" borderId="12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6.png"/><Relationship Id="rId13" Type="http://schemas.openxmlformats.org/officeDocument/2006/relationships/image" Target="../media/image21.png"/><Relationship Id="rId3" Type="http://schemas.openxmlformats.org/officeDocument/2006/relationships/image" Target="../media/image11.png"/><Relationship Id="rId7" Type="http://schemas.openxmlformats.org/officeDocument/2006/relationships/image" Target="../media/image15.png"/><Relationship Id="rId12" Type="http://schemas.openxmlformats.org/officeDocument/2006/relationships/image" Target="../media/image20.png"/><Relationship Id="rId17" Type="http://schemas.openxmlformats.org/officeDocument/2006/relationships/image" Target="../media/image25.png"/><Relationship Id="rId2" Type="http://schemas.openxmlformats.org/officeDocument/2006/relationships/image" Target="../media/image10.emf"/><Relationship Id="rId16" Type="http://schemas.openxmlformats.org/officeDocument/2006/relationships/image" Target="../media/image24.png"/><Relationship Id="rId1" Type="http://schemas.openxmlformats.org/officeDocument/2006/relationships/image" Target="../media/image9.emf"/><Relationship Id="rId6" Type="http://schemas.openxmlformats.org/officeDocument/2006/relationships/image" Target="../media/image14.png"/><Relationship Id="rId11" Type="http://schemas.openxmlformats.org/officeDocument/2006/relationships/image" Target="../media/image19.png"/><Relationship Id="rId5" Type="http://schemas.openxmlformats.org/officeDocument/2006/relationships/image" Target="../media/image13.png"/><Relationship Id="rId15" Type="http://schemas.openxmlformats.org/officeDocument/2006/relationships/image" Target="../media/image23.png"/><Relationship Id="rId10" Type="http://schemas.openxmlformats.org/officeDocument/2006/relationships/image" Target="../media/image18.png"/><Relationship Id="rId4" Type="http://schemas.openxmlformats.org/officeDocument/2006/relationships/image" Target="../media/image12.png"/><Relationship Id="rId9" Type="http://schemas.openxmlformats.org/officeDocument/2006/relationships/image" Target="../media/image17.png"/><Relationship Id="rId14" Type="http://schemas.openxmlformats.org/officeDocument/2006/relationships/image" Target="../media/image22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31.png"/><Relationship Id="rId13" Type="http://schemas.openxmlformats.org/officeDocument/2006/relationships/image" Target="../media/image36.png"/><Relationship Id="rId18" Type="http://schemas.openxmlformats.org/officeDocument/2006/relationships/image" Target="../media/image41.png"/><Relationship Id="rId26" Type="http://schemas.openxmlformats.org/officeDocument/2006/relationships/image" Target="../media/image49.png"/><Relationship Id="rId3" Type="http://schemas.openxmlformats.org/officeDocument/2006/relationships/image" Target="../media/image26.png"/><Relationship Id="rId21" Type="http://schemas.openxmlformats.org/officeDocument/2006/relationships/image" Target="../media/image44.png"/><Relationship Id="rId34" Type="http://schemas.openxmlformats.org/officeDocument/2006/relationships/image" Target="../media/image57.png"/><Relationship Id="rId7" Type="http://schemas.openxmlformats.org/officeDocument/2006/relationships/image" Target="../media/image30.png"/><Relationship Id="rId12" Type="http://schemas.openxmlformats.org/officeDocument/2006/relationships/image" Target="../media/image35.png"/><Relationship Id="rId17" Type="http://schemas.openxmlformats.org/officeDocument/2006/relationships/image" Target="../media/image40.png"/><Relationship Id="rId25" Type="http://schemas.openxmlformats.org/officeDocument/2006/relationships/image" Target="../media/image48.png"/><Relationship Id="rId33" Type="http://schemas.openxmlformats.org/officeDocument/2006/relationships/image" Target="../media/image56.png"/><Relationship Id="rId2" Type="http://schemas.openxmlformats.org/officeDocument/2006/relationships/image" Target="../media/image12.png"/><Relationship Id="rId16" Type="http://schemas.openxmlformats.org/officeDocument/2006/relationships/image" Target="../media/image39.png"/><Relationship Id="rId20" Type="http://schemas.openxmlformats.org/officeDocument/2006/relationships/image" Target="../media/image43.png"/><Relationship Id="rId29" Type="http://schemas.openxmlformats.org/officeDocument/2006/relationships/image" Target="../media/image52.png"/><Relationship Id="rId1" Type="http://schemas.openxmlformats.org/officeDocument/2006/relationships/image" Target="../media/image21.png"/><Relationship Id="rId6" Type="http://schemas.openxmlformats.org/officeDocument/2006/relationships/image" Target="../media/image29.png"/><Relationship Id="rId11" Type="http://schemas.openxmlformats.org/officeDocument/2006/relationships/image" Target="../media/image34.png"/><Relationship Id="rId24" Type="http://schemas.openxmlformats.org/officeDocument/2006/relationships/image" Target="../media/image47.png"/><Relationship Id="rId32" Type="http://schemas.openxmlformats.org/officeDocument/2006/relationships/image" Target="../media/image55.png"/><Relationship Id="rId5" Type="http://schemas.openxmlformats.org/officeDocument/2006/relationships/image" Target="../media/image28.png"/><Relationship Id="rId15" Type="http://schemas.openxmlformats.org/officeDocument/2006/relationships/image" Target="../media/image38.png"/><Relationship Id="rId23" Type="http://schemas.openxmlformats.org/officeDocument/2006/relationships/image" Target="../media/image46.png"/><Relationship Id="rId28" Type="http://schemas.openxmlformats.org/officeDocument/2006/relationships/image" Target="../media/image51.png"/><Relationship Id="rId10" Type="http://schemas.openxmlformats.org/officeDocument/2006/relationships/image" Target="../media/image33.png"/><Relationship Id="rId19" Type="http://schemas.openxmlformats.org/officeDocument/2006/relationships/image" Target="../media/image42.png"/><Relationship Id="rId31" Type="http://schemas.openxmlformats.org/officeDocument/2006/relationships/image" Target="../media/image54.png"/><Relationship Id="rId4" Type="http://schemas.openxmlformats.org/officeDocument/2006/relationships/image" Target="../media/image27.png"/><Relationship Id="rId9" Type="http://schemas.openxmlformats.org/officeDocument/2006/relationships/image" Target="../media/image32.png"/><Relationship Id="rId14" Type="http://schemas.openxmlformats.org/officeDocument/2006/relationships/image" Target="../media/image37.png"/><Relationship Id="rId22" Type="http://schemas.openxmlformats.org/officeDocument/2006/relationships/image" Target="../media/image45.png"/><Relationship Id="rId27" Type="http://schemas.openxmlformats.org/officeDocument/2006/relationships/image" Target="../media/image50.png"/><Relationship Id="rId30" Type="http://schemas.openxmlformats.org/officeDocument/2006/relationships/image" Target="../media/image53.png"/><Relationship Id="rId35" Type="http://schemas.openxmlformats.org/officeDocument/2006/relationships/image" Target="../media/image5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533400</xdr:colOff>
      <xdr:row>2</xdr:row>
      <xdr:rowOff>9525</xdr:rowOff>
    </xdr:from>
    <xdr:to>
      <xdr:col>6</xdr:col>
      <xdr:colOff>837532</xdr:colOff>
      <xdr:row>5</xdr:row>
      <xdr:rowOff>4621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22420" y="360045"/>
          <a:ext cx="1104232" cy="543736"/>
        </a:xfrm>
        <a:prstGeom prst="rect">
          <a:avLst/>
        </a:prstGeom>
      </xdr:spPr>
    </xdr:pic>
    <xdr:clientData/>
  </xdr:twoCellAnchor>
  <xdr:twoCellAnchor editAs="oneCell">
    <xdr:from>
      <xdr:col>6</xdr:col>
      <xdr:colOff>66675</xdr:colOff>
      <xdr:row>6</xdr:row>
      <xdr:rowOff>123825</xdr:rowOff>
    </xdr:from>
    <xdr:to>
      <xdr:col>6</xdr:col>
      <xdr:colOff>840934</xdr:colOff>
      <xdr:row>8</xdr:row>
      <xdr:rowOff>39268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55795" y="1175385"/>
          <a:ext cx="774259" cy="281203"/>
        </a:xfrm>
        <a:prstGeom prst="rect">
          <a:avLst/>
        </a:prstGeom>
      </xdr:spPr>
    </xdr:pic>
    <xdr:clientData/>
  </xdr:twoCellAnchor>
  <xdr:twoCellAnchor editAs="oneCell">
    <xdr:from>
      <xdr:col>4</xdr:col>
      <xdr:colOff>142875</xdr:colOff>
      <xdr:row>9</xdr:row>
      <xdr:rowOff>9525</xdr:rowOff>
    </xdr:from>
    <xdr:to>
      <xdr:col>6</xdr:col>
      <xdr:colOff>824297</xdr:colOff>
      <xdr:row>11</xdr:row>
      <xdr:rowOff>163114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31795" y="1586865"/>
          <a:ext cx="2281622" cy="519349"/>
        </a:xfrm>
        <a:prstGeom prst="rect">
          <a:avLst/>
        </a:prstGeom>
      </xdr:spPr>
    </xdr:pic>
    <xdr:clientData/>
  </xdr:twoCellAnchor>
  <xdr:twoCellAnchor editAs="oneCell">
    <xdr:from>
      <xdr:col>2</xdr:col>
      <xdr:colOff>152400</xdr:colOff>
      <xdr:row>16</xdr:row>
      <xdr:rowOff>47625</xdr:rowOff>
    </xdr:from>
    <xdr:to>
      <xdr:col>2</xdr:col>
      <xdr:colOff>780342</xdr:colOff>
      <xdr:row>18</xdr:row>
      <xdr:rowOff>127675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41120" y="2851785"/>
          <a:ext cx="627942" cy="445810"/>
        </a:xfrm>
        <a:prstGeom prst="rect">
          <a:avLst/>
        </a:prstGeom>
      </xdr:spPr>
    </xdr:pic>
    <xdr:clientData/>
  </xdr:twoCellAnchor>
  <xdr:twoCellAnchor editAs="oneCell">
    <xdr:from>
      <xdr:col>4</xdr:col>
      <xdr:colOff>771525</xdr:colOff>
      <xdr:row>14</xdr:row>
      <xdr:rowOff>161925</xdr:rowOff>
    </xdr:from>
    <xdr:to>
      <xdr:col>6</xdr:col>
      <xdr:colOff>843295</xdr:colOff>
      <xdr:row>17</xdr:row>
      <xdr:rowOff>150924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560445" y="2615565"/>
          <a:ext cx="1671970" cy="537639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19</xdr:row>
      <xdr:rowOff>28575</xdr:rowOff>
    </xdr:from>
    <xdr:to>
      <xdr:col>4</xdr:col>
      <xdr:colOff>304611</xdr:colOff>
      <xdr:row>22</xdr:row>
      <xdr:rowOff>139505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28675" y="3358515"/>
          <a:ext cx="2264856" cy="659570"/>
        </a:xfrm>
        <a:prstGeom prst="rect">
          <a:avLst/>
        </a:prstGeom>
      </xdr:spPr>
    </xdr:pic>
    <xdr:clientData/>
  </xdr:twoCellAnchor>
  <xdr:twoCellAnchor editAs="oneCell">
    <xdr:from>
      <xdr:col>5</xdr:col>
      <xdr:colOff>419100</xdr:colOff>
      <xdr:row>20</xdr:row>
      <xdr:rowOff>95250</xdr:rowOff>
    </xdr:from>
    <xdr:to>
      <xdr:col>6</xdr:col>
      <xdr:colOff>826873</xdr:colOff>
      <xdr:row>22</xdr:row>
      <xdr:rowOff>71659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008120" y="3600450"/>
          <a:ext cx="1207873" cy="342169"/>
        </a:xfrm>
        <a:prstGeom prst="rect">
          <a:avLst/>
        </a:prstGeom>
      </xdr:spPr>
    </xdr:pic>
    <xdr:clientData/>
  </xdr:twoCellAnchor>
  <xdr:twoCellAnchor editAs="oneCell">
    <xdr:from>
      <xdr:col>5</xdr:col>
      <xdr:colOff>152400</xdr:colOff>
      <xdr:row>24</xdr:row>
      <xdr:rowOff>104775</xdr:rowOff>
    </xdr:from>
    <xdr:to>
      <xdr:col>6</xdr:col>
      <xdr:colOff>834517</xdr:colOff>
      <xdr:row>26</xdr:row>
      <xdr:rowOff>117763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741420" y="4311015"/>
          <a:ext cx="1482217" cy="3787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533400</xdr:colOff>
      <xdr:row>2</xdr:row>
      <xdr:rowOff>9525</xdr:rowOff>
    </xdr:from>
    <xdr:to>
      <xdr:col>6</xdr:col>
      <xdr:colOff>837532</xdr:colOff>
      <xdr:row>5</xdr:row>
      <xdr:rowOff>4621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4340" y="421005"/>
          <a:ext cx="1104232" cy="543736"/>
        </a:xfrm>
        <a:prstGeom prst="rect">
          <a:avLst/>
        </a:prstGeom>
      </xdr:spPr>
    </xdr:pic>
    <xdr:clientData/>
  </xdr:twoCellAnchor>
  <xdr:twoCellAnchor editAs="oneCell">
    <xdr:from>
      <xdr:col>6</xdr:col>
      <xdr:colOff>66675</xdr:colOff>
      <xdr:row>6</xdr:row>
      <xdr:rowOff>123825</xdr:rowOff>
    </xdr:from>
    <xdr:to>
      <xdr:col>6</xdr:col>
      <xdr:colOff>840934</xdr:colOff>
      <xdr:row>8</xdr:row>
      <xdr:rowOff>39268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77715" y="1266825"/>
          <a:ext cx="774259" cy="281203"/>
        </a:xfrm>
        <a:prstGeom prst="rect">
          <a:avLst/>
        </a:prstGeom>
      </xdr:spPr>
    </xdr:pic>
    <xdr:clientData/>
  </xdr:twoCellAnchor>
  <xdr:twoCellAnchor editAs="oneCell">
    <xdr:from>
      <xdr:col>4</xdr:col>
      <xdr:colOff>142875</xdr:colOff>
      <xdr:row>9</xdr:row>
      <xdr:rowOff>9525</xdr:rowOff>
    </xdr:from>
    <xdr:to>
      <xdr:col>6</xdr:col>
      <xdr:colOff>824297</xdr:colOff>
      <xdr:row>11</xdr:row>
      <xdr:rowOff>163114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053715" y="1701165"/>
          <a:ext cx="2281622" cy="519349"/>
        </a:xfrm>
        <a:prstGeom prst="rect">
          <a:avLst/>
        </a:prstGeom>
      </xdr:spPr>
    </xdr:pic>
    <xdr:clientData/>
  </xdr:twoCellAnchor>
  <xdr:twoCellAnchor editAs="oneCell">
    <xdr:from>
      <xdr:col>2</xdr:col>
      <xdr:colOff>152400</xdr:colOff>
      <xdr:row>16</xdr:row>
      <xdr:rowOff>47625</xdr:rowOff>
    </xdr:from>
    <xdr:to>
      <xdr:col>2</xdr:col>
      <xdr:colOff>780342</xdr:colOff>
      <xdr:row>18</xdr:row>
      <xdr:rowOff>127675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63040" y="3019425"/>
          <a:ext cx="627942" cy="445810"/>
        </a:xfrm>
        <a:prstGeom prst="rect">
          <a:avLst/>
        </a:prstGeom>
      </xdr:spPr>
    </xdr:pic>
    <xdr:clientData/>
  </xdr:twoCellAnchor>
  <xdr:twoCellAnchor editAs="oneCell">
    <xdr:from>
      <xdr:col>4</xdr:col>
      <xdr:colOff>771525</xdr:colOff>
      <xdr:row>14</xdr:row>
      <xdr:rowOff>161925</xdr:rowOff>
    </xdr:from>
    <xdr:to>
      <xdr:col>6</xdr:col>
      <xdr:colOff>843295</xdr:colOff>
      <xdr:row>17</xdr:row>
      <xdr:rowOff>150924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682365" y="2767965"/>
          <a:ext cx="1671970" cy="537639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19</xdr:row>
      <xdr:rowOff>28575</xdr:rowOff>
    </xdr:from>
    <xdr:to>
      <xdr:col>4</xdr:col>
      <xdr:colOff>304611</xdr:colOff>
      <xdr:row>22</xdr:row>
      <xdr:rowOff>139505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50595" y="3549015"/>
          <a:ext cx="2264856" cy="659570"/>
        </a:xfrm>
        <a:prstGeom prst="rect">
          <a:avLst/>
        </a:prstGeom>
      </xdr:spPr>
    </xdr:pic>
    <xdr:clientData/>
  </xdr:twoCellAnchor>
  <xdr:twoCellAnchor editAs="oneCell">
    <xdr:from>
      <xdr:col>5</xdr:col>
      <xdr:colOff>419100</xdr:colOff>
      <xdr:row>20</xdr:row>
      <xdr:rowOff>95250</xdr:rowOff>
    </xdr:from>
    <xdr:to>
      <xdr:col>6</xdr:col>
      <xdr:colOff>826873</xdr:colOff>
      <xdr:row>22</xdr:row>
      <xdr:rowOff>71659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130040" y="3798570"/>
          <a:ext cx="1207873" cy="342169"/>
        </a:xfrm>
        <a:prstGeom prst="rect">
          <a:avLst/>
        </a:prstGeom>
      </xdr:spPr>
    </xdr:pic>
    <xdr:clientData/>
  </xdr:twoCellAnchor>
  <xdr:twoCellAnchor editAs="oneCell">
    <xdr:from>
      <xdr:col>5</xdr:col>
      <xdr:colOff>152400</xdr:colOff>
      <xdr:row>24</xdr:row>
      <xdr:rowOff>104775</xdr:rowOff>
    </xdr:from>
    <xdr:to>
      <xdr:col>6</xdr:col>
      <xdr:colOff>834517</xdr:colOff>
      <xdr:row>26</xdr:row>
      <xdr:rowOff>117763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863340" y="4539615"/>
          <a:ext cx="1482217" cy="3787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533400</xdr:colOff>
      <xdr:row>2</xdr:row>
      <xdr:rowOff>9525</xdr:rowOff>
    </xdr:from>
    <xdr:to>
      <xdr:col>6</xdr:col>
      <xdr:colOff>837532</xdr:colOff>
      <xdr:row>5</xdr:row>
      <xdr:rowOff>4621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4340" y="421005"/>
          <a:ext cx="1104232" cy="543736"/>
        </a:xfrm>
        <a:prstGeom prst="rect">
          <a:avLst/>
        </a:prstGeom>
      </xdr:spPr>
    </xdr:pic>
    <xdr:clientData/>
  </xdr:twoCellAnchor>
  <xdr:twoCellAnchor editAs="oneCell">
    <xdr:from>
      <xdr:col>6</xdr:col>
      <xdr:colOff>66675</xdr:colOff>
      <xdr:row>6</xdr:row>
      <xdr:rowOff>123825</xdr:rowOff>
    </xdr:from>
    <xdr:to>
      <xdr:col>6</xdr:col>
      <xdr:colOff>840934</xdr:colOff>
      <xdr:row>8</xdr:row>
      <xdr:rowOff>39268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77715" y="1266825"/>
          <a:ext cx="774259" cy="281203"/>
        </a:xfrm>
        <a:prstGeom prst="rect">
          <a:avLst/>
        </a:prstGeom>
      </xdr:spPr>
    </xdr:pic>
    <xdr:clientData/>
  </xdr:twoCellAnchor>
  <xdr:twoCellAnchor editAs="oneCell">
    <xdr:from>
      <xdr:col>4</xdr:col>
      <xdr:colOff>142875</xdr:colOff>
      <xdr:row>9</xdr:row>
      <xdr:rowOff>9525</xdr:rowOff>
    </xdr:from>
    <xdr:to>
      <xdr:col>6</xdr:col>
      <xdr:colOff>824297</xdr:colOff>
      <xdr:row>11</xdr:row>
      <xdr:rowOff>163114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053715" y="1701165"/>
          <a:ext cx="2281622" cy="519349"/>
        </a:xfrm>
        <a:prstGeom prst="rect">
          <a:avLst/>
        </a:prstGeom>
      </xdr:spPr>
    </xdr:pic>
    <xdr:clientData/>
  </xdr:twoCellAnchor>
  <xdr:twoCellAnchor editAs="oneCell">
    <xdr:from>
      <xdr:col>2</xdr:col>
      <xdr:colOff>152400</xdr:colOff>
      <xdr:row>16</xdr:row>
      <xdr:rowOff>47625</xdr:rowOff>
    </xdr:from>
    <xdr:to>
      <xdr:col>2</xdr:col>
      <xdr:colOff>780342</xdr:colOff>
      <xdr:row>18</xdr:row>
      <xdr:rowOff>127675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63040" y="3019425"/>
          <a:ext cx="627942" cy="445810"/>
        </a:xfrm>
        <a:prstGeom prst="rect">
          <a:avLst/>
        </a:prstGeom>
      </xdr:spPr>
    </xdr:pic>
    <xdr:clientData/>
  </xdr:twoCellAnchor>
  <xdr:twoCellAnchor editAs="oneCell">
    <xdr:from>
      <xdr:col>4</xdr:col>
      <xdr:colOff>771525</xdr:colOff>
      <xdr:row>14</xdr:row>
      <xdr:rowOff>161925</xdr:rowOff>
    </xdr:from>
    <xdr:to>
      <xdr:col>6</xdr:col>
      <xdr:colOff>843295</xdr:colOff>
      <xdr:row>17</xdr:row>
      <xdr:rowOff>150924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682365" y="2767965"/>
          <a:ext cx="1671970" cy="537639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19</xdr:row>
      <xdr:rowOff>28575</xdr:rowOff>
    </xdr:from>
    <xdr:to>
      <xdr:col>4</xdr:col>
      <xdr:colOff>304611</xdr:colOff>
      <xdr:row>22</xdr:row>
      <xdr:rowOff>139505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50595" y="3549015"/>
          <a:ext cx="2264856" cy="659570"/>
        </a:xfrm>
        <a:prstGeom prst="rect">
          <a:avLst/>
        </a:prstGeom>
      </xdr:spPr>
    </xdr:pic>
    <xdr:clientData/>
  </xdr:twoCellAnchor>
  <xdr:twoCellAnchor editAs="oneCell">
    <xdr:from>
      <xdr:col>5</xdr:col>
      <xdr:colOff>419100</xdr:colOff>
      <xdr:row>20</xdr:row>
      <xdr:rowOff>95250</xdr:rowOff>
    </xdr:from>
    <xdr:to>
      <xdr:col>6</xdr:col>
      <xdr:colOff>826873</xdr:colOff>
      <xdr:row>22</xdr:row>
      <xdr:rowOff>71659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130040" y="3798570"/>
          <a:ext cx="1207873" cy="342169"/>
        </a:xfrm>
        <a:prstGeom prst="rect">
          <a:avLst/>
        </a:prstGeom>
      </xdr:spPr>
    </xdr:pic>
    <xdr:clientData/>
  </xdr:twoCellAnchor>
  <xdr:twoCellAnchor editAs="oneCell">
    <xdr:from>
      <xdr:col>5</xdr:col>
      <xdr:colOff>152400</xdr:colOff>
      <xdr:row>24</xdr:row>
      <xdr:rowOff>104775</xdr:rowOff>
    </xdr:from>
    <xdr:to>
      <xdr:col>6</xdr:col>
      <xdr:colOff>834517</xdr:colOff>
      <xdr:row>26</xdr:row>
      <xdr:rowOff>117763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863340" y="4539615"/>
          <a:ext cx="1482217" cy="37874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533400</xdr:colOff>
      <xdr:row>2</xdr:row>
      <xdr:rowOff>9525</xdr:rowOff>
    </xdr:from>
    <xdr:to>
      <xdr:col>6</xdr:col>
      <xdr:colOff>837532</xdr:colOff>
      <xdr:row>5</xdr:row>
      <xdr:rowOff>4621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4340" y="421005"/>
          <a:ext cx="1104232" cy="543736"/>
        </a:xfrm>
        <a:prstGeom prst="rect">
          <a:avLst/>
        </a:prstGeom>
      </xdr:spPr>
    </xdr:pic>
    <xdr:clientData/>
  </xdr:twoCellAnchor>
  <xdr:twoCellAnchor editAs="oneCell">
    <xdr:from>
      <xdr:col>6</xdr:col>
      <xdr:colOff>66675</xdr:colOff>
      <xdr:row>6</xdr:row>
      <xdr:rowOff>123825</xdr:rowOff>
    </xdr:from>
    <xdr:to>
      <xdr:col>6</xdr:col>
      <xdr:colOff>840934</xdr:colOff>
      <xdr:row>8</xdr:row>
      <xdr:rowOff>39268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77715" y="1266825"/>
          <a:ext cx="774259" cy="281203"/>
        </a:xfrm>
        <a:prstGeom prst="rect">
          <a:avLst/>
        </a:prstGeom>
      </xdr:spPr>
    </xdr:pic>
    <xdr:clientData/>
  </xdr:twoCellAnchor>
  <xdr:twoCellAnchor editAs="oneCell">
    <xdr:from>
      <xdr:col>4</xdr:col>
      <xdr:colOff>142875</xdr:colOff>
      <xdr:row>9</xdr:row>
      <xdr:rowOff>9525</xdr:rowOff>
    </xdr:from>
    <xdr:to>
      <xdr:col>6</xdr:col>
      <xdr:colOff>824297</xdr:colOff>
      <xdr:row>11</xdr:row>
      <xdr:rowOff>163114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053715" y="1701165"/>
          <a:ext cx="2281622" cy="519349"/>
        </a:xfrm>
        <a:prstGeom prst="rect">
          <a:avLst/>
        </a:prstGeom>
      </xdr:spPr>
    </xdr:pic>
    <xdr:clientData/>
  </xdr:twoCellAnchor>
  <xdr:twoCellAnchor editAs="oneCell">
    <xdr:from>
      <xdr:col>2</xdr:col>
      <xdr:colOff>152400</xdr:colOff>
      <xdr:row>16</xdr:row>
      <xdr:rowOff>47625</xdr:rowOff>
    </xdr:from>
    <xdr:to>
      <xdr:col>2</xdr:col>
      <xdr:colOff>780342</xdr:colOff>
      <xdr:row>18</xdr:row>
      <xdr:rowOff>127675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63040" y="3019425"/>
          <a:ext cx="627942" cy="445810"/>
        </a:xfrm>
        <a:prstGeom prst="rect">
          <a:avLst/>
        </a:prstGeom>
      </xdr:spPr>
    </xdr:pic>
    <xdr:clientData/>
  </xdr:twoCellAnchor>
  <xdr:twoCellAnchor editAs="oneCell">
    <xdr:from>
      <xdr:col>4</xdr:col>
      <xdr:colOff>771525</xdr:colOff>
      <xdr:row>14</xdr:row>
      <xdr:rowOff>161925</xdr:rowOff>
    </xdr:from>
    <xdr:to>
      <xdr:col>6</xdr:col>
      <xdr:colOff>843295</xdr:colOff>
      <xdr:row>17</xdr:row>
      <xdr:rowOff>150924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682365" y="2767965"/>
          <a:ext cx="1671970" cy="537639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19</xdr:row>
      <xdr:rowOff>28575</xdr:rowOff>
    </xdr:from>
    <xdr:to>
      <xdr:col>4</xdr:col>
      <xdr:colOff>304611</xdr:colOff>
      <xdr:row>22</xdr:row>
      <xdr:rowOff>139505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50595" y="3549015"/>
          <a:ext cx="2264856" cy="659570"/>
        </a:xfrm>
        <a:prstGeom prst="rect">
          <a:avLst/>
        </a:prstGeom>
      </xdr:spPr>
    </xdr:pic>
    <xdr:clientData/>
  </xdr:twoCellAnchor>
  <xdr:twoCellAnchor editAs="oneCell">
    <xdr:from>
      <xdr:col>5</xdr:col>
      <xdr:colOff>419100</xdr:colOff>
      <xdr:row>20</xdr:row>
      <xdr:rowOff>95250</xdr:rowOff>
    </xdr:from>
    <xdr:to>
      <xdr:col>6</xdr:col>
      <xdr:colOff>826873</xdr:colOff>
      <xdr:row>22</xdr:row>
      <xdr:rowOff>71659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130040" y="3798570"/>
          <a:ext cx="1207873" cy="342169"/>
        </a:xfrm>
        <a:prstGeom prst="rect">
          <a:avLst/>
        </a:prstGeom>
      </xdr:spPr>
    </xdr:pic>
    <xdr:clientData/>
  </xdr:twoCellAnchor>
  <xdr:twoCellAnchor editAs="oneCell">
    <xdr:from>
      <xdr:col>5</xdr:col>
      <xdr:colOff>152400</xdr:colOff>
      <xdr:row>24</xdr:row>
      <xdr:rowOff>104775</xdr:rowOff>
    </xdr:from>
    <xdr:to>
      <xdr:col>6</xdr:col>
      <xdr:colOff>834517</xdr:colOff>
      <xdr:row>26</xdr:row>
      <xdr:rowOff>117763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863340" y="4539615"/>
          <a:ext cx="1482217" cy="37874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32385</xdr:colOff>
      <xdr:row>7</xdr:row>
      <xdr:rowOff>15240</xdr:rowOff>
    </xdr:from>
    <xdr:to>
      <xdr:col>22</xdr:col>
      <xdr:colOff>145546</xdr:colOff>
      <xdr:row>10</xdr:row>
      <xdr:rowOff>15240</xdr:rowOff>
    </xdr:to>
    <xdr:pic>
      <xdr:nvPicPr>
        <xdr:cNvPr id="25" name="24 Imagen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53135" y="1615440"/>
          <a:ext cx="2399161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658167</xdr:colOff>
      <xdr:row>11</xdr:row>
      <xdr:rowOff>160020</xdr:rowOff>
    </xdr:from>
    <xdr:to>
      <xdr:col>24</xdr:col>
      <xdr:colOff>797718</xdr:colOff>
      <xdr:row>13</xdr:row>
      <xdr:rowOff>144780</xdr:rowOff>
    </xdr:to>
    <xdr:pic>
      <xdr:nvPicPr>
        <xdr:cNvPr id="38" name="37 Imagen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08607" y="7475220"/>
          <a:ext cx="1724511" cy="441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464820</xdr:colOff>
      <xdr:row>11</xdr:row>
      <xdr:rowOff>68580</xdr:rowOff>
    </xdr:from>
    <xdr:to>
      <xdr:col>1</xdr:col>
      <xdr:colOff>787936</xdr:colOff>
      <xdr:row>13</xdr:row>
      <xdr:rowOff>166164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77240" y="2811780"/>
          <a:ext cx="323116" cy="554784"/>
        </a:xfrm>
        <a:prstGeom prst="rect">
          <a:avLst/>
        </a:prstGeom>
      </xdr:spPr>
    </xdr:pic>
    <xdr:clientData/>
  </xdr:twoCellAnchor>
  <xdr:twoCellAnchor editAs="oneCell">
    <xdr:from>
      <xdr:col>1</xdr:col>
      <xdr:colOff>480060</xdr:colOff>
      <xdr:row>7</xdr:row>
      <xdr:rowOff>198120</xdr:rowOff>
    </xdr:from>
    <xdr:to>
      <xdr:col>1</xdr:col>
      <xdr:colOff>748307</xdr:colOff>
      <xdr:row>9</xdr:row>
      <xdr:rowOff>57939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92480" y="2255520"/>
          <a:ext cx="268247" cy="317019"/>
        </a:xfrm>
        <a:prstGeom prst="rect">
          <a:avLst/>
        </a:prstGeom>
      </xdr:spPr>
    </xdr:pic>
    <xdr:clientData/>
  </xdr:twoCellAnchor>
  <xdr:twoCellAnchor editAs="oneCell">
    <xdr:from>
      <xdr:col>1</xdr:col>
      <xdr:colOff>472440</xdr:colOff>
      <xdr:row>15</xdr:row>
      <xdr:rowOff>114300</xdr:rowOff>
    </xdr:from>
    <xdr:to>
      <xdr:col>1</xdr:col>
      <xdr:colOff>771170</xdr:colOff>
      <xdr:row>17</xdr:row>
      <xdr:rowOff>89954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84860" y="3543300"/>
          <a:ext cx="298730" cy="432854"/>
        </a:xfrm>
        <a:prstGeom prst="rect">
          <a:avLst/>
        </a:prstGeom>
      </xdr:spPr>
    </xdr:pic>
    <xdr:clientData/>
  </xdr:twoCellAnchor>
  <xdr:twoCellAnchor editAs="oneCell">
    <xdr:from>
      <xdr:col>1</xdr:col>
      <xdr:colOff>373380</xdr:colOff>
      <xdr:row>18</xdr:row>
      <xdr:rowOff>137160</xdr:rowOff>
    </xdr:from>
    <xdr:to>
      <xdr:col>1</xdr:col>
      <xdr:colOff>1007419</xdr:colOff>
      <xdr:row>20</xdr:row>
      <xdr:rowOff>94524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85800" y="4251960"/>
          <a:ext cx="634039" cy="414564"/>
        </a:xfrm>
        <a:prstGeom prst="rect">
          <a:avLst/>
        </a:prstGeom>
      </xdr:spPr>
    </xdr:pic>
    <xdr:clientData/>
  </xdr:twoCellAnchor>
  <xdr:twoCellAnchor editAs="oneCell">
    <xdr:from>
      <xdr:col>1</xdr:col>
      <xdr:colOff>419100</xdr:colOff>
      <xdr:row>21</xdr:row>
      <xdr:rowOff>53340</xdr:rowOff>
    </xdr:from>
    <xdr:to>
      <xdr:col>1</xdr:col>
      <xdr:colOff>967788</xdr:colOff>
      <xdr:row>23</xdr:row>
      <xdr:rowOff>157021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31520" y="4853940"/>
          <a:ext cx="548688" cy="560881"/>
        </a:xfrm>
        <a:prstGeom prst="rect">
          <a:avLst/>
        </a:prstGeom>
      </xdr:spPr>
    </xdr:pic>
    <xdr:clientData/>
  </xdr:twoCellAnchor>
  <xdr:twoCellAnchor editAs="oneCell">
    <xdr:from>
      <xdr:col>9</xdr:col>
      <xdr:colOff>723900</xdr:colOff>
      <xdr:row>1</xdr:row>
      <xdr:rowOff>68580</xdr:rowOff>
    </xdr:from>
    <xdr:to>
      <xdr:col>13</xdr:col>
      <xdr:colOff>16977</xdr:colOff>
      <xdr:row>3</xdr:row>
      <xdr:rowOff>190550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498080" y="297180"/>
          <a:ext cx="2462997" cy="579170"/>
        </a:xfrm>
        <a:prstGeom prst="rect">
          <a:avLst/>
        </a:prstGeom>
      </xdr:spPr>
    </xdr:pic>
    <xdr:clientData/>
  </xdr:twoCellAnchor>
  <xdr:twoCellAnchor editAs="oneCell">
    <xdr:from>
      <xdr:col>8</xdr:col>
      <xdr:colOff>632460</xdr:colOff>
      <xdr:row>4</xdr:row>
      <xdr:rowOff>68580</xdr:rowOff>
    </xdr:from>
    <xdr:to>
      <xdr:col>13</xdr:col>
      <xdr:colOff>17054</xdr:colOff>
      <xdr:row>6</xdr:row>
      <xdr:rowOff>166164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614160" y="982980"/>
          <a:ext cx="3346994" cy="554784"/>
        </a:xfrm>
        <a:prstGeom prst="rect">
          <a:avLst/>
        </a:prstGeom>
      </xdr:spPr>
    </xdr:pic>
    <xdr:clientData/>
  </xdr:twoCellAnchor>
  <xdr:twoCellAnchor editAs="oneCell">
    <xdr:from>
      <xdr:col>8</xdr:col>
      <xdr:colOff>38100</xdr:colOff>
      <xdr:row>7</xdr:row>
      <xdr:rowOff>0</xdr:rowOff>
    </xdr:from>
    <xdr:to>
      <xdr:col>11</xdr:col>
      <xdr:colOff>154140</xdr:colOff>
      <xdr:row>10</xdr:row>
      <xdr:rowOff>3108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819775" y="1600200"/>
          <a:ext cx="2402040" cy="688908"/>
        </a:xfrm>
        <a:prstGeom prst="rect">
          <a:avLst/>
        </a:prstGeom>
      </xdr:spPr>
    </xdr:pic>
    <xdr:clientData/>
  </xdr:twoCellAnchor>
  <xdr:twoCellAnchor editAs="oneCell">
    <xdr:from>
      <xdr:col>11</xdr:col>
      <xdr:colOff>114300</xdr:colOff>
      <xdr:row>8</xdr:row>
      <xdr:rowOff>121920</xdr:rowOff>
    </xdr:from>
    <xdr:to>
      <xdr:col>13</xdr:col>
      <xdr:colOff>4700</xdr:colOff>
      <xdr:row>10</xdr:row>
      <xdr:rowOff>60994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473440" y="1950720"/>
          <a:ext cx="1475360" cy="396274"/>
        </a:xfrm>
        <a:prstGeom prst="rect">
          <a:avLst/>
        </a:prstGeom>
      </xdr:spPr>
    </xdr:pic>
    <xdr:clientData/>
  </xdr:twoCellAnchor>
  <xdr:twoCellAnchor editAs="oneCell">
    <xdr:from>
      <xdr:col>10</xdr:col>
      <xdr:colOff>495300</xdr:colOff>
      <xdr:row>11</xdr:row>
      <xdr:rowOff>121920</xdr:rowOff>
    </xdr:from>
    <xdr:to>
      <xdr:col>13</xdr:col>
      <xdr:colOff>924</xdr:colOff>
      <xdr:row>13</xdr:row>
      <xdr:rowOff>115863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8061960" y="2636520"/>
          <a:ext cx="1871634" cy="451143"/>
        </a:xfrm>
        <a:prstGeom prst="rect">
          <a:avLst/>
        </a:prstGeom>
      </xdr:spPr>
    </xdr:pic>
    <xdr:clientData/>
  </xdr:twoCellAnchor>
  <xdr:twoCellAnchor editAs="oneCell">
    <xdr:from>
      <xdr:col>1</xdr:col>
      <xdr:colOff>320040</xdr:colOff>
      <xdr:row>4</xdr:row>
      <xdr:rowOff>76200</xdr:rowOff>
    </xdr:from>
    <xdr:to>
      <xdr:col>1</xdr:col>
      <xdr:colOff>1027237</xdr:colOff>
      <xdr:row>6</xdr:row>
      <xdr:rowOff>143301</xdr:rowOff>
    </xdr:to>
    <xdr:pic>
      <xdr:nvPicPr>
        <xdr:cNvPr id="31" name="Imagen 30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32460" y="990600"/>
          <a:ext cx="707197" cy="524301"/>
        </a:xfrm>
        <a:prstGeom prst="rect">
          <a:avLst/>
        </a:prstGeom>
      </xdr:spPr>
    </xdr:pic>
    <xdr:clientData/>
  </xdr:twoCellAnchor>
  <xdr:twoCellAnchor editAs="oneCell">
    <xdr:from>
      <xdr:col>1</xdr:col>
      <xdr:colOff>219075</xdr:colOff>
      <xdr:row>24</xdr:row>
      <xdr:rowOff>57150</xdr:rowOff>
    </xdr:from>
    <xdr:to>
      <xdr:col>1</xdr:col>
      <xdr:colOff>1072589</xdr:colOff>
      <xdr:row>26</xdr:row>
      <xdr:rowOff>154734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23875" y="5543550"/>
          <a:ext cx="853514" cy="554784"/>
        </a:xfrm>
        <a:prstGeom prst="rect">
          <a:avLst/>
        </a:prstGeom>
      </xdr:spPr>
    </xdr:pic>
    <xdr:clientData/>
  </xdr:twoCellAnchor>
  <xdr:twoCellAnchor editAs="oneCell">
    <xdr:from>
      <xdr:col>22</xdr:col>
      <xdr:colOff>400050</xdr:colOff>
      <xdr:row>1</xdr:row>
      <xdr:rowOff>47625</xdr:rowOff>
    </xdr:from>
    <xdr:to>
      <xdr:col>25</xdr:col>
      <xdr:colOff>13886</xdr:colOff>
      <xdr:row>3</xdr:row>
      <xdr:rowOff>212271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6306800" y="276225"/>
          <a:ext cx="1956986" cy="621846"/>
        </a:xfrm>
        <a:prstGeom prst="rect">
          <a:avLst/>
        </a:prstGeom>
      </xdr:spPr>
    </xdr:pic>
    <xdr:clientData/>
  </xdr:twoCellAnchor>
  <xdr:twoCellAnchor editAs="oneCell">
    <xdr:from>
      <xdr:col>22</xdr:col>
      <xdr:colOff>600075</xdr:colOff>
      <xdr:row>4</xdr:row>
      <xdr:rowOff>133350</xdr:rowOff>
    </xdr:from>
    <xdr:to>
      <xdr:col>25</xdr:col>
      <xdr:colOff>6629</xdr:colOff>
      <xdr:row>6</xdr:row>
      <xdr:rowOff>54135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6506825" y="1047750"/>
          <a:ext cx="1749704" cy="377985"/>
        </a:xfrm>
        <a:prstGeom prst="rect">
          <a:avLst/>
        </a:prstGeom>
      </xdr:spPr>
    </xdr:pic>
    <xdr:clientData/>
  </xdr:twoCellAnchor>
  <xdr:twoCellAnchor editAs="oneCell">
    <xdr:from>
      <xdr:col>22</xdr:col>
      <xdr:colOff>400050</xdr:colOff>
      <xdr:row>8</xdr:row>
      <xdr:rowOff>123825</xdr:rowOff>
    </xdr:from>
    <xdr:to>
      <xdr:col>25</xdr:col>
      <xdr:colOff>32175</xdr:colOff>
      <xdr:row>10</xdr:row>
      <xdr:rowOff>81189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16306800" y="1952625"/>
          <a:ext cx="1975275" cy="41456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723900</xdr:colOff>
      <xdr:row>4</xdr:row>
      <xdr:rowOff>83820</xdr:rowOff>
    </xdr:from>
    <xdr:to>
      <xdr:col>1</xdr:col>
      <xdr:colOff>1431097</xdr:colOff>
      <xdr:row>6</xdr:row>
      <xdr:rowOff>150921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6320" y="998220"/>
          <a:ext cx="707197" cy="524301"/>
        </a:xfrm>
        <a:prstGeom prst="rect">
          <a:avLst/>
        </a:prstGeom>
      </xdr:spPr>
    </xdr:pic>
    <xdr:clientData/>
  </xdr:twoCellAnchor>
  <xdr:twoCellAnchor editAs="oneCell">
    <xdr:from>
      <xdr:col>1</xdr:col>
      <xdr:colOff>906780</xdr:colOff>
      <xdr:row>7</xdr:row>
      <xdr:rowOff>190500</xdr:rowOff>
    </xdr:from>
    <xdr:to>
      <xdr:col>1</xdr:col>
      <xdr:colOff>1175027</xdr:colOff>
      <xdr:row>9</xdr:row>
      <xdr:rowOff>50319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9200" y="2255520"/>
          <a:ext cx="268247" cy="317019"/>
        </a:xfrm>
        <a:prstGeom prst="rect">
          <a:avLst/>
        </a:prstGeom>
      </xdr:spPr>
    </xdr:pic>
    <xdr:clientData/>
  </xdr:twoCellAnchor>
  <xdr:twoCellAnchor editAs="oneCell">
    <xdr:from>
      <xdr:col>1</xdr:col>
      <xdr:colOff>137160</xdr:colOff>
      <xdr:row>10</xdr:row>
      <xdr:rowOff>22860</xdr:rowOff>
    </xdr:from>
    <xdr:to>
      <xdr:col>1</xdr:col>
      <xdr:colOff>1972215</xdr:colOff>
      <xdr:row>12</xdr:row>
      <xdr:rowOff>150927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9580" y="2773680"/>
          <a:ext cx="1835055" cy="585267"/>
        </a:xfrm>
        <a:prstGeom prst="rect">
          <a:avLst/>
        </a:prstGeom>
      </xdr:spPr>
    </xdr:pic>
    <xdr:clientData/>
  </xdr:twoCellAnchor>
  <xdr:twoCellAnchor editAs="oneCell">
    <xdr:from>
      <xdr:col>1</xdr:col>
      <xdr:colOff>876300</xdr:colOff>
      <xdr:row>13</xdr:row>
      <xdr:rowOff>144780</xdr:rowOff>
    </xdr:from>
    <xdr:to>
      <xdr:col>1</xdr:col>
      <xdr:colOff>1327443</xdr:colOff>
      <xdr:row>15</xdr:row>
      <xdr:rowOff>47275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88720" y="3581400"/>
          <a:ext cx="451143" cy="359695"/>
        </a:xfrm>
        <a:prstGeom prst="rect">
          <a:avLst/>
        </a:prstGeom>
      </xdr:spPr>
    </xdr:pic>
    <xdr:clientData/>
  </xdr:twoCellAnchor>
  <xdr:twoCellAnchor editAs="oneCell">
    <xdr:from>
      <xdr:col>1</xdr:col>
      <xdr:colOff>937260</xdr:colOff>
      <xdr:row>16</xdr:row>
      <xdr:rowOff>99060</xdr:rowOff>
    </xdr:from>
    <xdr:to>
      <xdr:col>1</xdr:col>
      <xdr:colOff>1193314</xdr:colOff>
      <xdr:row>18</xdr:row>
      <xdr:rowOff>68617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49680" y="4221480"/>
          <a:ext cx="256054" cy="426757"/>
        </a:xfrm>
        <a:prstGeom prst="rect">
          <a:avLst/>
        </a:prstGeom>
      </xdr:spPr>
    </xdr:pic>
    <xdr:clientData/>
  </xdr:twoCellAnchor>
  <xdr:twoCellAnchor editAs="oneCell">
    <xdr:from>
      <xdr:col>1</xdr:col>
      <xdr:colOff>708660</xdr:colOff>
      <xdr:row>19</xdr:row>
      <xdr:rowOff>121920</xdr:rowOff>
    </xdr:from>
    <xdr:to>
      <xdr:col>1</xdr:col>
      <xdr:colOff>1379278</xdr:colOff>
      <xdr:row>21</xdr:row>
      <xdr:rowOff>91477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21080" y="4930140"/>
          <a:ext cx="670618" cy="426757"/>
        </a:xfrm>
        <a:prstGeom prst="rect">
          <a:avLst/>
        </a:prstGeom>
      </xdr:spPr>
    </xdr:pic>
    <xdr:clientData/>
  </xdr:twoCellAnchor>
  <xdr:twoCellAnchor editAs="oneCell">
    <xdr:from>
      <xdr:col>1</xdr:col>
      <xdr:colOff>838200</xdr:colOff>
      <xdr:row>22</xdr:row>
      <xdr:rowOff>121920</xdr:rowOff>
    </xdr:from>
    <xdr:to>
      <xdr:col>1</xdr:col>
      <xdr:colOff>1283247</xdr:colOff>
      <xdr:row>24</xdr:row>
      <xdr:rowOff>103670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50620" y="5615940"/>
          <a:ext cx="445047" cy="438950"/>
        </a:xfrm>
        <a:prstGeom prst="rect">
          <a:avLst/>
        </a:prstGeom>
      </xdr:spPr>
    </xdr:pic>
    <xdr:clientData/>
  </xdr:twoCellAnchor>
  <xdr:twoCellAnchor editAs="oneCell">
    <xdr:from>
      <xdr:col>1</xdr:col>
      <xdr:colOff>678180</xdr:colOff>
      <xdr:row>25</xdr:row>
      <xdr:rowOff>137160</xdr:rowOff>
    </xdr:from>
    <xdr:to>
      <xdr:col>1</xdr:col>
      <xdr:colOff>1641431</xdr:colOff>
      <xdr:row>27</xdr:row>
      <xdr:rowOff>125007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90600" y="6316980"/>
          <a:ext cx="963251" cy="445047"/>
        </a:xfrm>
        <a:prstGeom prst="rect">
          <a:avLst/>
        </a:prstGeom>
      </xdr:spPr>
    </xdr:pic>
    <xdr:clientData/>
  </xdr:twoCellAnchor>
  <xdr:twoCellAnchor editAs="oneCell">
    <xdr:from>
      <xdr:col>1</xdr:col>
      <xdr:colOff>746760</xdr:colOff>
      <xdr:row>28</xdr:row>
      <xdr:rowOff>160020</xdr:rowOff>
    </xdr:from>
    <xdr:to>
      <xdr:col>1</xdr:col>
      <xdr:colOff>1435668</xdr:colOff>
      <xdr:row>30</xdr:row>
      <xdr:rowOff>74708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059180" y="7025640"/>
          <a:ext cx="688908" cy="371888"/>
        </a:xfrm>
        <a:prstGeom prst="rect">
          <a:avLst/>
        </a:prstGeom>
      </xdr:spPr>
    </xdr:pic>
    <xdr:clientData/>
  </xdr:twoCellAnchor>
  <xdr:twoCellAnchor editAs="oneCell">
    <xdr:from>
      <xdr:col>1</xdr:col>
      <xdr:colOff>502920</xdr:colOff>
      <xdr:row>31</xdr:row>
      <xdr:rowOff>129540</xdr:rowOff>
    </xdr:from>
    <xdr:to>
      <xdr:col>1</xdr:col>
      <xdr:colOff>1624681</xdr:colOff>
      <xdr:row>33</xdr:row>
      <xdr:rowOff>117387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815340" y="7680960"/>
          <a:ext cx="1121761" cy="445047"/>
        </a:xfrm>
        <a:prstGeom prst="rect">
          <a:avLst/>
        </a:prstGeom>
      </xdr:spPr>
    </xdr:pic>
    <xdr:clientData/>
  </xdr:twoCellAnchor>
  <xdr:twoCellAnchor editAs="oneCell">
    <xdr:from>
      <xdr:col>1</xdr:col>
      <xdr:colOff>685800</xdr:colOff>
      <xdr:row>34</xdr:row>
      <xdr:rowOff>30480</xdr:rowOff>
    </xdr:from>
    <xdr:to>
      <xdr:col>1</xdr:col>
      <xdr:colOff>1533217</xdr:colOff>
      <xdr:row>37</xdr:row>
      <xdr:rowOff>27491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998220" y="8267700"/>
          <a:ext cx="847417" cy="682811"/>
        </a:xfrm>
        <a:prstGeom prst="rect">
          <a:avLst/>
        </a:prstGeom>
      </xdr:spPr>
    </xdr:pic>
    <xdr:clientData/>
  </xdr:twoCellAnchor>
  <xdr:twoCellAnchor editAs="oneCell">
    <xdr:from>
      <xdr:col>1</xdr:col>
      <xdr:colOff>655320</xdr:colOff>
      <xdr:row>37</xdr:row>
      <xdr:rowOff>121920</xdr:rowOff>
    </xdr:from>
    <xdr:to>
      <xdr:col>1</xdr:col>
      <xdr:colOff>1655151</xdr:colOff>
      <xdr:row>39</xdr:row>
      <xdr:rowOff>97574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967740" y="9044940"/>
          <a:ext cx="999831" cy="432854"/>
        </a:xfrm>
        <a:prstGeom prst="rect">
          <a:avLst/>
        </a:prstGeom>
      </xdr:spPr>
    </xdr:pic>
    <xdr:clientData/>
  </xdr:twoCellAnchor>
  <xdr:twoCellAnchor editAs="oneCell">
    <xdr:from>
      <xdr:col>1</xdr:col>
      <xdr:colOff>777240</xdr:colOff>
      <xdr:row>40</xdr:row>
      <xdr:rowOff>144780</xdr:rowOff>
    </xdr:from>
    <xdr:to>
      <xdr:col>1</xdr:col>
      <xdr:colOff>1514920</xdr:colOff>
      <xdr:row>42</xdr:row>
      <xdr:rowOff>71661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089660" y="9753600"/>
          <a:ext cx="737680" cy="384081"/>
        </a:xfrm>
        <a:prstGeom prst="rect">
          <a:avLst/>
        </a:prstGeom>
      </xdr:spPr>
    </xdr:pic>
    <xdr:clientData/>
  </xdr:twoCellAnchor>
  <xdr:twoCellAnchor editAs="oneCell">
    <xdr:from>
      <xdr:col>1</xdr:col>
      <xdr:colOff>617220</xdr:colOff>
      <xdr:row>43</xdr:row>
      <xdr:rowOff>121920</xdr:rowOff>
    </xdr:from>
    <xdr:to>
      <xdr:col>1</xdr:col>
      <xdr:colOff>1720692</xdr:colOff>
      <xdr:row>45</xdr:row>
      <xdr:rowOff>85380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929640" y="10416540"/>
          <a:ext cx="1103472" cy="420660"/>
        </a:xfrm>
        <a:prstGeom prst="rect">
          <a:avLst/>
        </a:prstGeom>
      </xdr:spPr>
    </xdr:pic>
    <xdr:clientData/>
  </xdr:twoCellAnchor>
  <xdr:twoCellAnchor editAs="oneCell">
    <xdr:from>
      <xdr:col>1</xdr:col>
      <xdr:colOff>640080</xdr:colOff>
      <xdr:row>46</xdr:row>
      <xdr:rowOff>22860</xdr:rowOff>
    </xdr:from>
    <xdr:to>
      <xdr:col>1</xdr:col>
      <xdr:colOff>1475304</xdr:colOff>
      <xdr:row>48</xdr:row>
      <xdr:rowOff>217989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952500" y="11003280"/>
          <a:ext cx="835224" cy="652329"/>
        </a:xfrm>
        <a:prstGeom prst="rect">
          <a:avLst/>
        </a:prstGeom>
      </xdr:spPr>
    </xdr:pic>
    <xdr:clientData/>
  </xdr:twoCellAnchor>
  <xdr:twoCellAnchor editAs="oneCell">
    <xdr:from>
      <xdr:col>7</xdr:col>
      <xdr:colOff>15240</xdr:colOff>
      <xdr:row>25</xdr:row>
      <xdr:rowOff>99060</xdr:rowOff>
    </xdr:from>
    <xdr:to>
      <xdr:col>8</xdr:col>
      <xdr:colOff>240880</xdr:colOff>
      <xdr:row>27</xdr:row>
      <xdr:rowOff>153968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6347460" y="6278880"/>
          <a:ext cx="1018120" cy="512108"/>
        </a:xfrm>
        <a:prstGeom prst="rect">
          <a:avLst/>
        </a:prstGeom>
      </xdr:spPr>
    </xdr:pic>
    <xdr:clientData/>
  </xdr:twoCellAnchor>
  <xdr:twoCellAnchor editAs="oneCell">
    <xdr:from>
      <xdr:col>7</xdr:col>
      <xdr:colOff>22860</xdr:colOff>
      <xdr:row>28</xdr:row>
      <xdr:rowOff>91440</xdr:rowOff>
    </xdr:from>
    <xdr:to>
      <xdr:col>8</xdr:col>
      <xdr:colOff>83894</xdr:colOff>
      <xdr:row>30</xdr:row>
      <xdr:rowOff>140252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6355080" y="6957060"/>
          <a:ext cx="853514" cy="506012"/>
        </a:xfrm>
        <a:prstGeom prst="rect">
          <a:avLst/>
        </a:prstGeom>
      </xdr:spPr>
    </xdr:pic>
    <xdr:clientData/>
  </xdr:twoCellAnchor>
  <xdr:twoCellAnchor editAs="oneCell">
    <xdr:from>
      <xdr:col>7</xdr:col>
      <xdr:colOff>22860</xdr:colOff>
      <xdr:row>31</xdr:row>
      <xdr:rowOff>99060</xdr:rowOff>
    </xdr:from>
    <xdr:to>
      <xdr:col>8</xdr:col>
      <xdr:colOff>370431</xdr:colOff>
      <xdr:row>33</xdr:row>
      <xdr:rowOff>153968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6355080" y="7650480"/>
          <a:ext cx="1140051" cy="512108"/>
        </a:xfrm>
        <a:prstGeom prst="rect">
          <a:avLst/>
        </a:prstGeom>
      </xdr:spPr>
    </xdr:pic>
    <xdr:clientData/>
  </xdr:twoCellAnchor>
  <xdr:twoCellAnchor editAs="oneCell">
    <xdr:from>
      <xdr:col>7</xdr:col>
      <xdr:colOff>7620</xdr:colOff>
      <xdr:row>34</xdr:row>
      <xdr:rowOff>68580</xdr:rowOff>
    </xdr:from>
    <xdr:to>
      <xdr:col>8</xdr:col>
      <xdr:colOff>263743</xdr:colOff>
      <xdr:row>36</xdr:row>
      <xdr:rowOff>178357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6339840" y="8305800"/>
          <a:ext cx="1048603" cy="566977"/>
        </a:xfrm>
        <a:prstGeom prst="rect">
          <a:avLst/>
        </a:prstGeom>
      </xdr:spPr>
    </xdr:pic>
    <xdr:clientData/>
  </xdr:twoCellAnchor>
  <xdr:twoCellAnchor editAs="oneCell">
    <xdr:from>
      <xdr:col>7</xdr:col>
      <xdr:colOff>30480</xdr:colOff>
      <xdr:row>37</xdr:row>
      <xdr:rowOff>99060</xdr:rowOff>
    </xdr:from>
    <xdr:to>
      <xdr:col>8</xdr:col>
      <xdr:colOff>304892</xdr:colOff>
      <xdr:row>39</xdr:row>
      <xdr:rowOff>153968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6362700" y="9022080"/>
          <a:ext cx="1066892" cy="512108"/>
        </a:xfrm>
        <a:prstGeom prst="rect">
          <a:avLst/>
        </a:prstGeom>
      </xdr:spPr>
    </xdr:pic>
    <xdr:clientData/>
  </xdr:twoCellAnchor>
  <xdr:twoCellAnchor editAs="oneCell">
    <xdr:from>
      <xdr:col>7</xdr:col>
      <xdr:colOff>22860</xdr:colOff>
      <xdr:row>40</xdr:row>
      <xdr:rowOff>91440</xdr:rowOff>
    </xdr:from>
    <xdr:to>
      <xdr:col>8</xdr:col>
      <xdr:colOff>126570</xdr:colOff>
      <xdr:row>42</xdr:row>
      <xdr:rowOff>146348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6355080" y="9700260"/>
          <a:ext cx="896190" cy="512108"/>
        </a:xfrm>
        <a:prstGeom prst="rect">
          <a:avLst/>
        </a:prstGeom>
      </xdr:spPr>
    </xdr:pic>
    <xdr:clientData/>
  </xdr:twoCellAnchor>
  <xdr:twoCellAnchor editAs="oneCell">
    <xdr:from>
      <xdr:col>7</xdr:col>
      <xdr:colOff>38100</xdr:colOff>
      <xdr:row>43</xdr:row>
      <xdr:rowOff>106680</xdr:rowOff>
    </xdr:from>
    <xdr:to>
      <xdr:col>8</xdr:col>
      <xdr:colOff>428347</xdr:colOff>
      <xdr:row>45</xdr:row>
      <xdr:rowOff>161588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6370320" y="10401300"/>
          <a:ext cx="1182727" cy="512108"/>
        </a:xfrm>
        <a:prstGeom prst="rect">
          <a:avLst/>
        </a:prstGeom>
      </xdr:spPr>
    </xdr:pic>
    <xdr:clientData/>
  </xdr:twoCellAnchor>
  <xdr:twoCellAnchor editAs="oneCell">
    <xdr:from>
      <xdr:col>7</xdr:col>
      <xdr:colOff>38100</xdr:colOff>
      <xdr:row>46</xdr:row>
      <xdr:rowOff>83820</xdr:rowOff>
    </xdr:from>
    <xdr:to>
      <xdr:col>8</xdr:col>
      <xdr:colOff>342995</xdr:colOff>
      <xdr:row>48</xdr:row>
      <xdr:rowOff>193597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6370320" y="11064240"/>
          <a:ext cx="1097375" cy="566977"/>
        </a:xfrm>
        <a:prstGeom prst="rect">
          <a:avLst/>
        </a:prstGeom>
      </xdr:spPr>
    </xdr:pic>
    <xdr:clientData/>
  </xdr:twoCellAnchor>
  <xdr:twoCellAnchor editAs="oneCell">
    <xdr:from>
      <xdr:col>9</xdr:col>
      <xdr:colOff>33443</xdr:colOff>
      <xdr:row>3</xdr:row>
      <xdr:rowOff>7620</xdr:rowOff>
    </xdr:from>
    <xdr:to>
      <xdr:col>11</xdr:col>
      <xdr:colOff>746874</xdr:colOff>
      <xdr:row>6</xdr:row>
      <xdr:rowOff>10728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7685193" y="706120"/>
          <a:ext cx="2237431" cy="701608"/>
        </a:xfrm>
        <a:prstGeom prst="rect">
          <a:avLst/>
        </a:prstGeom>
      </xdr:spPr>
    </xdr:pic>
    <xdr:clientData/>
  </xdr:twoCellAnchor>
  <xdr:twoCellAnchor editAs="oneCell">
    <xdr:from>
      <xdr:col>15</xdr:col>
      <xdr:colOff>30480</xdr:colOff>
      <xdr:row>2</xdr:row>
      <xdr:rowOff>60960</xdr:rowOff>
    </xdr:from>
    <xdr:to>
      <xdr:col>15</xdr:col>
      <xdr:colOff>761303</xdr:colOff>
      <xdr:row>4</xdr:row>
      <xdr:rowOff>164641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12702540" y="518160"/>
          <a:ext cx="749873" cy="560881"/>
        </a:xfrm>
        <a:prstGeom prst="rect">
          <a:avLst/>
        </a:prstGeom>
      </xdr:spPr>
    </xdr:pic>
    <xdr:clientData/>
  </xdr:twoCellAnchor>
  <xdr:twoCellAnchor editAs="oneCell">
    <xdr:from>
      <xdr:col>14</xdr:col>
      <xdr:colOff>655320</xdr:colOff>
      <xdr:row>5</xdr:row>
      <xdr:rowOff>91440</xdr:rowOff>
    </xdr:from>
    <xdr:to>
      <xdr:col>15</xdr:col>
      <xdr:colOff>717504</xdr:colOff>
      <xdr:row>7</xdr:row>
      <xdr:rowOff>176831</xdr:rowOff>
    </xdr:to>
    <xdr:pic>
      <xdr:nvPicPr>
        <xdr:cNvPr id="31" name="Imagen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12534900" y="1234440"/>
          <a:ext cx="932769" cy="542591"/>
        </a:xfrm>
        <a:prstGeom prst="rect">
          <a:avLst/>
        </a:prstGeom>
      </xdr:spPr>
    </xdr:pic>
    <xdr:clientData/>
  </xdr:twoCellAnchor>
  <xdr:twoCellAnchor editAs="oneCell">
    <xdr:from>
      <xdr:col>10</xdr:col>
      <xdr:colOff>266700</xdr:colOff>
      <xdr:row>10</xdr:row>
      <xdr:rowOff>144780</xdr:rowOff>
    </xdr:from>
    <xdr:to>
      <xdr:col>10</xdr:col>
      <xdr:colOff>510561</xdr:colOff>
      <xdr:row>12</xdr:row>
      <xdr:rowOff>22889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9204960" y="2438400"/>
          <a:ext cx="243861" cy="335309"/>
        </a:xfrm>
        <a:prstGeom prst="rect">
          <a:avLst/>
        </a:prstGeom>
      </xdr:spPr>
    </xdr:pic>
    <xdr:clientData/>
  </xdr:twoCellAnchor>
  <xdr:twoCellAnchor editAs="oneCell">
    <xdr:from>
      <xdr:col>10</xdr:col>
      <xdr:colOff>38100</xdr:colOff>
      <xdr:row>15</xdr:row>
      <xdr:rowOff>167640</xdr:rowOff>
    </xdr:from>
    <xdr:to>
      <xdr:col>11</xdr:col>
      <xdr:colOff>4255</xdr:colOff>
      <xdr:row>17</xdr:row>
      <xdr:rowOff>39653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8976360" y="3604260"/>
          <a:ext cx="737680" cy="329213"/>
        </a:xfrm>
        <a:prstGeom prst="rect">
          <a:avLst/>
        </a:prstGeom>
      </xdr:spPr>
    </xdr:pic>
    <xdr:clientData/>
  </xdr:twoCellAnchor>
  <xdr:oneCellAnchor>
    <xdr:from>
      <xdr:col>10</xdr:col>
      <xdr:colOff>266700</xdr:colOff>
      <xdr:row>20</xdr:row>
      <xdr:rowOff>144780</xdr:rowOff>
    </xdr:from>
    <xdr:ext cx="243861" cy="33530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9204960" y="4724400"/>
          <a:ext cx="243861" cy="335309"/>
        </a:xfrm>
        <a:prstGeom prst="rect">
          <a:avLst/>
        </a:prstGeom>
      </xdr:spPr>
    </xdr:pic>
    <xdr:clientData/>
  </xdr:oneCellAnchor>
  <xdr:oneCellAnchor>
    <xdr:from>
      <xdr:col>10</xdr:col>
      <xdr:colOff>38100</xdr:colOff>
      <xdr:row>25</xdr:row>
      <xdr:rowOff>167640</xdr:rowOff>
    </xdr:from>
    <xdr:ext cx="737680" cy="329213"/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8976360" y="5890260"/>
          <a:ext cx="737680" cy="329213"/>
        </a:xfrm>
        <a:prstGeom prst="rect">
          <a:avLst/>
        </a:prstGeom>
      </xdr:spPr>
    </xdr:pic>
    <xdr:clientData/>
  </xdr:oneCellAnchor>
  <xdr:oneCellAnchor>
    <xdr:from>
      <xdr:col>10</xdr:col>
      <xdr:colOff>266700</xdr:colOff>
      <xdr:row>30</xdr:row>
      <xdr:rowOff>144780</xdr:rowOff>
    </xdr:from>
    <xdr:ext cx="243861" cy="335309"/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9204960" y="7010400"/>
          <a:ext cx="243861" cy="335309"/>
        </a:xfrm>
        <a:prstGeom prst="rect">
          <a:avLst/>
        </a:prstGeom>
      </xdr:spPr>
    </xdr:pic>
    <xdr:clientData/>
  </xdr:oneCellAnchor>
  <xdr:oneCellAnchor>
    <xdr:from>
      <xdr:col>10</xdr:col>
      <xdr:colOff>38100</xdr:colOff>
      <xdr:row>35</xdr:row>
      <xdr:rowOff>167640</xdr:rowOff>
    </xdr:from>
    <xdr:ext cx="737680" cy="329213"/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8976360" y="8176260"/>
          <a:ext cx="737680" cy="329213"/>
        </a:xfrm>
        <a:prstGeom prst="rect">
          <a:avLst/>
        </a:prstGeom>
      </xdr:spPr>
    </xdr:pic>
    <xdr:clientData/>
  </xdr:oneCellAnchor>
  <xdr:oneCellAnchor>
    <xdr:from>
      <xdr:col>10</xdr:col>
      <xdr:colOff>266700</xdr:colOff>
      <xdr:row>42</xdr:row>
      <xdr:rowOff>144780</xdr:rowOff>
    </xdr:from>
    <xdr:ext cx="243861" cy="335309"/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9204960" y="9753600"/>
          <a:ext cx="243861" cy="335309"/>
        </a:xfrm>
        <a:prstGeom prst="rect">
          <a:avLst/>
        </a:prstGeom>
      </xdr:spPr>
    </xdr:pic>
    <xdr:clientData/>
  </xdr:oneCellAnchor>
  <xdr:oneCellAnchor>
    <xdr:from>
      <xdr:col>10</xdr:col>
      <xdr:colOff>38100</xdr:colOff>
      <xdr:row>47</xdr:row>
      <xdr:rowOff>167640</xdr:rowOff>
    </xdr:from>
    <xdr:ext cx="737680" cy="329213"/>
    <xdr:pic>
      <xdr:nvPicPr>
        <xdr:cNvPr id="87" name="Imagen 86">
          <a:extLst>
            <a:ext uri="{FF2B5EF4-FFF2-40B4-BE49-F238E27FC236}">
              <a16:creationId xmlns:a16="http://schemas.microsoft.com/office/drawing/2014/main" id="{00000000-0008-0000-05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8976360" y="10919460"/>
          <a:ext cx="737680" cy="329213"/>
        </a:xfrm>
        <a:prstGeom prst="rect">
          <a:avLst/>
        </a:prstGeom>
      </xdr:spPr>
    </xdr:pic>
    <xdr:clientData/>
  </xdr:oneCellAnchor>
  <xdr:twoCellAnchor editAs="oneCell">
    <xdr:from>
      <xdr:col>15</xdr:col>
      <xdr:colOff>213360</xdr:colOff>
      <xdr:row>8</xdr:row>
      <xdr:rowOff>228600</xdr:rowOff>
    </xdr:from>
    <xdr:to>
      <xdr:col>18</xdr:col>
      <xdr:colOff>591551</xdr:colOff>
      <xdr:row>13</xdr:row>
      <xdr:rowOff>224127</xdr:rowOff>
    </xdr:to>
    <xdr:pic>
      <xdr:nvPicPr>
        <xdr:cNvPr id="32" name="Imagen 3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12885420" y="2057400"/>
          <a:ext cx="2755631" cy="1146147"/>
        </a:xfrm>
        <a:prstGeom prst="rect">
          <a:avLst/>
        </a:prstGeom>
      </xdr:spPr>
    </xdr:pic>
    <xdr:clientData/>
  </xdr:twoCellAnchor>
  <xdr:twoCellAnchor editAs="oneCell">
    <xdr:from>
      <xdr:col>16</xdr:col>
      <xdr:colOff>7620</xdr:colOff>
      <xdr:row>14</xdr:row>
      <xdr:rowOff>38100</xdr:rowOff>
    </xdr:from>
    <xdr:to>
      <xdr:col>22</xdr:col>
      <xdr:colOff>300666</xdr:colOff>
      <xdr:row>18</xdr:row>
      <xdr:rowOff>172303</xdr:rowOff>
    </xdr:to>
    <xdr:pic>
      <xdr:nvPicPr>
        <xdr:cNvPr id="33" name="Imagen 3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13472160" y="3246120"/>
          <a:ext cx="5047926" cy="1048603"/>
        </a:xfrm>
        <a:prstGeom prst="rect">
          <a:avLst/>
        </a:prstGeom>
      </xdr:spPr>
    </xdr:pic>
    <xdr:clientData/>
  </xdr:twoCellAnchor>
  <xdr:twoCellAnchor editAs="oneCell">
    <xdr:from>
      <xdr:col>15</xdr:col>
      <xdr:colOff>220980</xdr:colOff>
      <xdr:row>20</xdr:row>
      <xdr:rowOff>45720</xdr:rowOff>
    </xdr:from>
    <xdr:to>
      <xdr:col>18</xdr:col>
      <xdr:colOff>556495</xdr:colOff>
      <xdr:row>23</xdr:row>
      <xdr:rowOff>170758</xdr:rowOff>
    </xdr:to>
    <xdr:pic>
      <xdr:nvPicPr>
        <xdr:cNvPr id="35" name="Imagen 34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12893040" y="4625340"/>
          <a:ext cx="2712955" cy="810838"/>
        </a:xfrm>
        <a:prstGeom prst="rect">
          <a:avLst/>
        </a:prstGeom>
      </xdr:spPr>
    </xdr:pic>
    <xdr:clientData/>
  </xdr:twoCellAnchor>
  <xdr:twoCellAnchor editAs="oneCell">
    <xdr:from>
      <xdr:col>16</xdr:col>
      <xdr:colOff>15240</xdr:colOff>
      <xdr:row>24</xdr:row>
      <xdr:rowOff>106680</xdr:rowOff>
    </xdr:from>
    <xdr:to>
      <xdr:col>20</xdr:col>
      <xdr:colOff>295955</xdr:colOff>
      <xdr:row>28</xdr:row>
      <xdr:rowOff>186014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3479780" y="5600700"/>
          <a:ext cx="3450635" cy="993734"/>
        </a:xfrm>
        <a:prstGeom prst="rect">
          <a:avLst/>
        </a:prstGeom>
      </xdr:spPr>
    </xdr:pic>
    <xdr:clientData/>
  </xdr:twoCellAnchor>
  <xdr:twoCellAnchor editAs="oneCell">
    <xdr:from>
      <xdr:col>15</xdr:col>
      <xdr:colOff>320040</xdr:colOff>
      <xdr:row>30</xdr:row>
      <xdr:rowOff>114300</xdr:rowOff>
    </xdr:from>
    <xdr:to>
      <xdr:col>16</xdr:col>
      <xdr:colOff>728576</xdr:colOff>
      <xdr:row>32</xdr:row>
      <xdr:rowOff>120436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12992100" y="6979920"/>
          <a:ext cx="1201016" cy="463336"/>
        </a:xfrm>
        <a:prstGeom prst="rect">
          <a:avLst/>
        </a:prstGeom>
      </xdr:spPr>
    </xdr:pic>
    <xdr:clientData/>
  </xdr:twoCellAnchor>
  <xdr:twoCellAnchor editAs="oneCell">
    <xdr:from>
      <xdr:col>16</xdr:col>
      <xdr:colOff>7620</xdr:colOff>
      <xdr:row>34</xdr:row>
      <xdr:rowOff>83820</xdr:rowOff>
    </xdr:from>
    <xdr:to>
      <xdr:col>19</xdr:col>
      <xdr:colOff>617479</xdr:colOff>
      <xdr:row>38</xdr:row>
      <xdr:rowOff>163154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13472160" y="7863840"/>
          <a:ext cx="2987299" cy="993734"/>
        </a:xfrm>
        <a:prstGeom prst="rect">
          <a:avLst/>
        </a:prstGeom>
      </xdr:spPr>
    </xdr:pic>
    <xdr:clientData/>
  </xdr:twoCellAnchor>
  <xdr:twoCellAnchor editAs="oneCell">
    <xdr:from>
      <xdr:col>15</xdr:col>
      <xdr:colOff>411480</xdr:colOff>
      <xdr:row>41</xdr:row>
      <xdr:rowOff>0</xdr:rowOff>
    </xdr:from>
    <xdr:to>
      <xdr:col>18</xdr:col>
      <xdr:colOff>761096</xdr:colOff>
      <xdr:row>46</xdr:row>
      <xdr:rowOff>3147</xdr:rowOff>
    </xdr:to>
    <xdr:pic>
      <xdr:nvPicPr>
        <xdr:cNvPr id="94" name="Imagen 93">
          <a:extLst>
            <a:ext uri="{FF2B5EF4-FFF2-40B4-BE49-F238E27FC236}">
              <a16:creationId xmlns:a16="http://schemas.microsoft.com/office/drawing/2014/main" id="{00000000-0008-0000-05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13083540" y="9380220"/>
          <a:ext cx="2755631" cy="1146147"/>
        </a:xfrm>
        <a:prstGeom prst="rect">
          <a:avLst/>
        </a:prstGeom>
      </xdr:spPr>
    </xdr:pic>
    <xdr:clientData/>
  </xdr:twoCellAnchor>
  <xdr:twoCellAnchor editAs="oneCell">
    <xdr:from>
      <xdr:col>16</xdr:col>
      <xdr:colOff>15240</xdr:colOff>
      <xdr:row>46</xdr:row>
      <xdr:rowOff>45720</xdr:rowOff>
    </xdr:from>
    <xdr:to>
      <xdr:col>19</xdr:col>
      <xdr:colOff>606809</xdr:colOff>
      <xdr:row>50</xdr:row>
      <xdr:rowOff>186019</xdr:rowOff>
    </xdr:to>
    <xdr:pic>
      <xdr:nvPicPr>
        <xdr:cNvPr id="40" name="Imagen 39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13479780" y="10568940"/>
          <a:ext cx="2969009" cy="1054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"/>
  <sheetViews>
    <sheetView showGridLines="0" zoomScaleNormal="100" workbookViewId="0">
      <selection activeCell="A17" sqref="A17"/>
    </sheetView>
  </sheetViews>
  <sheetFormatPr baseColWidth="10" defaultRowHeight="18" x14ac:dyDescent="0.3"/>
  <cols>
    <col min="1" max="1" width="13.44140625" style="84" bestFit="1" customWidth="1"/>
    <col min="2" max="2" width="5.6640625" style="3" customWidth="1"/>
    <col min="3" max="3" width="11.6640625" style="3" customWidth="1"/>
    <col min="4" max="4" width="11.6640625" customWidth="1"/>
    <col min="5" max="5" width="11.6640625" style="12" customWidth="1"/>
    <col min="6" max="6" width="11.6640625" customWidth="1"/>
    <col min="7" max="7" width="12.6640625" customWidth="1"/>
    <col min="8" max="8" width="11.6640625" style="12" customWidth="1"/>
    <col min="9" max="11" width="11.6640625" customWidth="1"/>
    <col min="12" max="12" width="17" customWidth="1"/>
    <col min="13" max="13" width="4.6640625" customWidth="1"/>
  </cols>
  <sheetData>
    <row r="1" spans="1:13" x14ac:dyDescent="0.35">
      <c r="A1" s="83" t="s">
        <v>14</v>
      </c>
      <c r="B1" s="30" t="s">
        <v>33</v>
      </c>
      <c r="F1" s="93" t="s">
        <v>38</v>
      </c>
      <c r="I1" s="94" t="s">
        <v>39</v>
      </c>
    </row>
    <row r="2" spans="1:13" ht="14.4" customHeight="1" x14ac:dyDescent="0.35">
      <c r="A2" s="84">
        <v>0</v>
      </c>
      <c r="B2" s="114" t="s">
        <v>41</v>
      </c>
      <c r="C2" s="28"/>
      <c r="D2" s="9"/>
      <c r="E2" s="8"/>
      <c r="F2" s="9"/>
      <c r="G2" s="9"/>
      <c r="H2" s="85"/>
      <c r="I2" s="9"/>
      <c r="J2" s="9"/>
      <c r="K2" s="9"/>
      <c r="L2" s="10"/>
      <c r="M2" s="1"/>
    </row>
    <row r="3" spans="1:13" ht="14.4" customHeight="1" x14ac:dyDescent="0.35">
      <c r="A3" s="84">
        <v>1</v>
      </c>
      <c r="B3" s="115"/>
      <c r="C3" s="2"/>
      <c r="L3" s="13"/>
      <c r="M3" s="5"/>
    </row>
    <row r="4" spans="1:13" ht="14.4" customHeight="1" x14ac:dyDescent="0.3">
      <c r="A4" s="84">
        <v>0</v>
      </c>
      <c r="B4" s="115"/>
      <c r="C4" s="72"/>
      <c r="D4" s="95" t="s">
        <v>0</v>
      </c>
      <c r="E4" s="96">
        <f>COUNT(A:A)</f>
        <v>15</v>
      </c>
      <c r="H4" s="96">
        <f>AVERAGE(A:A)</f>
        <v>0.33333333333333331</v>
      </c>
      <c r="I4" s="97" t="s">
        <v>34</v>
      </c>
      <c r="J4" s="12"/>
      <c r="L4" s="13"/>
    </row>
    <row r="5" spans="1:13" ht="14.4" customHeight="1" x14ac:dyDescent="0.3">
      <c r="A5" s="84">
        <v>0</v>
      </c>
      <c r="B5" s="115"/>
      <c r="C5" s="98"/>
      <c r="I5" s="97" t="s">
        <v>35</v>
      </c>
      <c r="J5" s="12"/>
      <c r="L5" s="13"/>
    </row>
    <row r="6" spans="1:13" ht="14.4" customHeight="1" x14ac:dyDescent="0.3">
      <c r="A6" s="84">
        <v>0</v>
      </c>
      <c r="B6" s="115"/>
      <c r="C6" s="86"/>
      <c r="D6" s="17"/>
      <c r="E6" s="21"/>
      <c r="F6" s="17"/>
      <c r="I6" s="21"/>
      <c r="J6" s="21"/>
      <c r="K6" s="17"/>
      <c r="L6" s="19"/>
    </row>
    <row r="7" spans="1:13" ht="14.4" customHeight="1" x14ac:dyDescent="0.3">
      <c r="A7" s="84">
        <v>1</v>
      </c>
      <c r="B7" s="115"/>
      <c r="C7" s="87"/>
      <c r="D7" s="9"/>
      <c r="E7" s="8"/>
      <c r="F7" s="9"/>
      <c r="G7" s="9"/>
      <c r="H7" s="8"/>
      <c r="I7" s="8"/>
      <c r="J7" s="8"/>
      <c r="K7" s="25"/>
      <c r="L7" s="10"/>
    </row>
    <row r="8" spans="1:13" ht="14.4" customHeight="1" x14ac:dyDescent="0.3">
      <c r="A8" s="84">
        <v>0</v>
      </c>
      <c r="B8" s="115"/>
      <c r="C8" s="98"/>
      <c r="E8" s="99"/>
      <c r="H8" s="31">
        <f>1-H4</f>
        <v>0.66666666666666674</v>
      </c>
      <c r="I8" s="12"/>
      <c r="J8" s="12"/>
      <c r="L8" s="13"/>
    </row>
    <row r="9" spans="1:13" ht="14.4" customHeight="1" x14ac:dyDescent="0.3">
      <c r="A9" s="84">
        <v>0</v>
      </c>
      <c r="B9" s="115"/>
      <c r="C9" s="98"/>
      <c r="I9" s="12"/>
      <c r="J9" s="12"/>
      <c r="L9" s="13"/>
    </row>
    <row r="10" spans="1:13" ht="14.4" customHeight="1" x14ac:dyDescent="0.3">
      <c r="A10" s="84">
        <v>1</v>
      </c>
      <c r="B10" s="115"/>
      <c r="C10" s="100"/>
      <c r="H10" s="101"/>
      <c r="I10" s="12"/>
      <c r="J10" s="12"/>
      <c r="L10" s="13"/>
    </row>
    <row r="11" spans="1:13" ht="14.4" customHeight="1" x14ac:dyDescent="0.3">
      <c r="A11" s="84">
        <v>0</v>
      </c>
      <c r="B11" s="115"/>
      <c r="C11" s="100"/>
      <c r="H11" s="31">
        <f>E4*H4*H8/(E4-1)</f>
        <v>0.23809523809523814</v>
      </c>
      <c r="I11" s="97" t="s">
        <v>10</v>
      </c>
      <c r="J11" s="12"/>
      <c r="L11" s="13"/>
    </row>
    <row r="12" spans="1:13" ht="14.4" customHeight="1" x14ac:dyDescent="0.3">
      <c r="A12" s="84">
        <v>0</v>
      </c>
      <c r="B12" s="115"/>
      <c r="C12" s="100"/>
      <c r="I12" s="97" t="s">
        <v>1</v>
      </c>
      <c r="J12" s="12"/>
      <c r="L12" s="13"/>
    </row>
    <row r="13" spans="1:13" ht="14.4" customHeight="1" x14ac:dyDescent="0.3">
      <c r="A13" s="84">
        <v>0</v>
      </c>
      <c r="B13" s="115"/>
      <c r="C13" s="100"/>
      <c r="H13" s="101"/>
      <c r="I13" s="97"/>
      <c r="J13" s="12"/>
      <c r="L13" s="13"/>
    </row>
    <row r="14" spans="1:13" ht="14.4" customHeight="1" x14ac:dyDescent="0.3">
      <c r="A14" s="84">
        <v>0</v>
      </c>
      <c r="B14" s="116"/>
      <c r="C14" s="88"/>
      <c r="D14" s="17"/>
      <c r="E14" s="21"/>
      <c r="F14" s="17"/>
      <c r="G14" s="89"/>
      <c r="H14" s="90"/>
      <c r="I14" s="21"/>
      <c r="J14" s="21"/>
      <c r="K14" s="17"/>
      <c r="L14" s="19"/>
    </row>
    <row r="15" spans="1:13" ht="14.4" customHeight="1" x14ac:dyDescent="0.3">
      <c r="A15" s="84">
        <v>1</v>
      </c>
      <c r="B15" s="6"/>
      <c r="C15" s="104" t="s">
        <v>42</v>
      </c>
      <c r="D15" s="111">
        <v>420</v>
      </c>
      <c r="E15" s="8"/>
      <c r="F15" s="9"/>
      <c r="G15" s="9"/>
      <c r="H15" s="8"/>
      <c r="I15" s="8"/>
      <c r="J15" s="8"/>
      <c r="K15" s="9"/>
      <c r="L15" s="10"/>
    </row>
    <row r="16" spans="1:13" ht="14.4" customHeight="1" x14ac:dyDescent="0.3">
      <c r="A16" s="84">
        <v>1</v>
      </c>
      <c r="B16" s="29"/>
      <c r="C16" s="12"/>
      <c r="I16" s="12"/>
      <c r="J16" s="12"/>
      <c r="L16" s="13"/>
    </row>
    <row r="17" spans="2:12" ht="14.4" customHeight="1" x14ac:dyDescent="0.3">
      <c r="B17" s="29"/>
      <c r="C17" s="31"/>
      <c r="H17" s="31">
        <f>H4*H8*D18/(E4-1)</f>
        <v>1.5306122448979593E-2</v>
      </c>
      <c r="I17" s="102" t="s">
        <v>11</v>
      </c>
      <c r="J17" s="12"/>
      <c r="L17" s="13"/>
    </row>
    <row r="18" spans="2:12" ht="14.4" customHeight="1" x14ac:dyDescent="0.3">
      <c r="B18" s="29"/>
      <c r="C18"/>
      <c r="D18" s="31">
        <f>IF(D15="",1,(D15-E4)/D15)</f>
        <v>0.9642857142857143</v>
      </c>
      <c r="H18" s="31"/>
      <c r="I18" s="102"/>
      <c r="J18" s="12"/>
      <c r="L18" s="13"/>
    </row>
    <row r="19" spans="2:12" ht="14.4" customHeight="1" x14ac:dyDescent="0.3">
      <c r="B19" s="23"/>
      <c r="C19" s="24"/>
      <c r="D19" s="21"/>
      <c r="E19" s="21"/>
      <c r="F19" s="17"/>
      <c r="G19" s="17"/>
      <c r="H19" s="21"/>
      <c r="I19" s="21"/>
      <c r="J19" s="21"/>
      <c r="K19" s="17"/>
      <c r="L19" s="19"/>
    </row>
    <row r="20" spans="2:12" ht="14.4" customHeight="1" x14ac:dyDescent="0.3">
      <c r="B20" s="11"/>
      <c r="D20" s="12"/>
      <c r="I20" s="12"/>
      <c r="J20" s="12"/>
      <c r="L20" s="13"/>
    </row>
    <row r="21" spans="2:12" ht="14.4" customHeight="1" x14ac:dyDescent="0.3">
      <c r="B21" s="11"/>
      <c r="D21" s="12"/>
      <c r="I21" s="12"/>
      <c r="J21" s="12"/>
      <c r="L21" s="13"/>
    </row>
    <row r="22" spans="2:12" ht="14.4" customHeight="1" x14ac:dyDescent="0.3">
      <c r="B22" s="14"/>
      <c r="C22"/>
      <c r="H22" s="31">
        <f>E24*SQRT(H17)</f>
        <v>0.24743582965269675</v>
      </c>
      <c r="I22" s="102" t="s">
        <v>12</v>
      </c>
      <c r="J22" s="12"/>
      <c r="L22" s="13"/>
    </row>
    <row r="23" spans="2:12" ht="14.4" customHeight="1" x14ac:dyDescent="0.3">
      <c r="B23" s="14"/>
      <c r="C23"/>
      <c r="D23" s="12"/>
      <c r="I23" s="12"/>
      <c r="J23" s="12"/>
      <c r="L23" s="13"/>
    </row>
    <row r="24" spans="2:12" ht="14.4" customHeight="1" x14ac:dyDescent="0.3">
      <c r="B24" s="16"/>
      <c r="C24" s="17"/>
      <c r="D24" s="103" t="s">
        <v>13</v>
      </c>
      <c r="E24" s="91">
        <v>2</v>
      </c>
      <c r="F24" s="17"/>
      <c r="G24" s="17"/>
      <c r="H24" s="21"/>
      <c r="I24" s="21"/>
      <c r="J24" s="21"/>
      <c r="K24" s="17"/>
      <c r="L24" s="19"/>
    </row>
    <row r="25" spans="2:12" ht="14.4" customHeight="1" x14ac:dyDescent="0.3">
      <c r="B25" s="20"/>
      <c r="C25" s="9"/>
      <c r="D25" s="8"/>
      <c r="E25" s="8"/>
      <c r="F25" s="9"/>
      <c r="G25" s="9"/>
      <c r="H25" s="8"/>
      <c r="I25" s="8"/>
      <c r="J25" s="8"/>
      <c r="K25" s="9"/>
      <c r="L25" s="10"/>
    </row>
    <row r="26" spans="2:12" ht="14.4" customHeight="1" x14ac:dyDescent="0.3">
      <c r="B26" s="14"/>
      <c r="C26"/>
      <c r="D26" s="12"/>
      <c r="H26" s="31">
        <f>H4-H22</f>
        <v>8.5897503680636561E-2</v>
      </c>
      <c r="I26" s="44">
        <f>H4+H22</f>
        <v>0.5807691629860301</v>
      </c>
      <c r="J26" s="102" t="s">
        <v>40</v>
      </c>
      <c r="L26" s="13"/>
    </row>
    <row r="27" spans="2:12" ht="14.4" customHeight="1" x14ac:dyDescent="0.3">
      <c r="B27" s="16"/>
      <c r="C27" s="17"/>
      <c r="D27" s="21"/>
      <c r="E27" s="21"/>
      <c r="F27" s="17"/>
      <c r="G27" s="17"/>
      <c r="H27" s="21"/>
      <c r="I27" s="21"/>
      <c r="J27" s="21"/>
      <c r="K27" s="17"/>
      <c r="L27" s="19"/>
    </row>
    <row r="28" spans="2:12" ht="14.4" customHeight="1" x14ac:dyDescent="0.3">
      <c r="B28" s="9"/>
      <c r="C28"/>
      <c r="D28" s="12"/>
      <c r="I28" s="12"/>
      <c r="J28" s="12"/>
      <c r="L28" s="9"/>
    </row>
  </sheetData>
  <mergeCells count="1">
    <mergeCell ref="B2:B14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8"/>
  <sheetViews>
    <sheetView showGridLines="0" zoomScaleNormal="100" workbookViewId="0">
      <selection activeCell="A8" sqref="A8"/>
    </sheetView>
  </sheetViews>
  <sheetFormatPr baseColWidth="10" defaultRowHeight="18" x14ac:dyDescent="0.3"/>
  <cols>
    <col min="1" max="1" width="13.44140625" style="84" bestFit="1" customWidth="1"/>
    <col min="2" max="2" width="5.6640625" style="3" customWidth="1"/>
    <col min="3" max="3" width="11.6640625" style="3" customWidth="1"/>
    <col min="4" max="4" width="11.6640625" customWidth="1"/>
    <col min="5" max="5" width="11.6640625" style="12" customWidth="1"/>
    <col min="6" max="6" width="11.6640625" customWidth="1"/>
    <col min="7" max="7" width="12.6640625" customWidth="1"/>
    <col min="8" max="8" width="11.6640625" style="12" customWidth="1"/>
    <col min="9" max="11" width="11.6640625" customWidth="1"/>
    <col min="12" max="12" width="17" customWidth="1"/>
    <col min="13" max="13" width="4.6640625" customWidth="1"/>
  </cols>
  <sheetData>
    <row r="1" spans="1:13" x14ac:dyDescent="0.35">
      <c r="A1" s="83" t="s">
        <v>17</v>
      </c>
      <c r="B1" s="30" t="s">
        <v>33</v>
      </c>
      <c r="F1" s="93" t="s">
        <v>38</v>
      </c>
      <c r="I1" s="94" t="s">
        <v>39</v>
      </c>
    </row>
    <row r="2" spans="1:13" ht="14.4" customHeight="1" x14ac:dyDescent="0.35">
      <c r="A2" s="84">
        <v>0</v>
      </c>
      <c r="B2" s="114" t="s">
        <v>41</v>
      </c>
      <c r="C2" s="28"/>
      <c r="D2" s="9"/>
      <c r="E2" s="8"/>
      <c r="F2" s="9"/>
      <c r="G2" s="9"/>
      <c r="H2" s="85"/>
      <c r="I2" s="9"/>
      <c r="J2" s="9"/>
      <c r="K2" s="9"/>
      <c r="L2" s="10"/>
      <c r="M2" s="1"/>
    </row>
    <row r="3" spans="1:13" ht="14.4" customHeight="1" x14ac:dyDescent="0.35">
      <c r="A3" s="84">
        <v>0</v>
      </c>
      <c r="B3" s="115"/>
      <c r="C3" s="2"/>
      <c r="L3" s="13"/>
      <c r="M3" s="5"/>
    </row>
    <row r="4" spans="1:13" ht="14.4" customHeight="1" x14ac:dyDescent="0.3">
      <c r="A4" s="84">
        <v>0</v>
      </c>
      <c r="B4" s="115"/>
      <c r="C4" s="72"/>
      <c r="D4" s="95" t="s">
        <v>0</v>
      </c>
      <c r="E4" s="96">
        <f>COUNT(A:A)</f>
        <v>6</v>
      </c>
      <c r="H4" s="96">
        <f>AVERAGE(A:A)</f>
        <v>0.16666666666666666</v>
      </c>
      <c r="I4" s="97" t="s">
        <v>34</v>
      </c>
      <c r="J4" s="12"/>
      <c r="L4" s="13"/>
    </row>
    <row r="5" spans="1:13" ht="14.4" customHeight="1" x14ac:dyDescent="0.3">
      <c r="A5" s="84">
        <v>0</v>
      </c>
      <c r="B5" s="115"/>
      <c r="C5" s="98"/>
      <c r="I5" s="97" t="s">
        <v>35</v>
      </c>
      <c r="J5" s="12"/>
      <c r="L5" s="13"/>
    </row>
    <row r="6" spans="1:13" ht="14.4" customHeight="1" x14ac:dyDescent="0.3">
      <c r="A6" s="84">
        <v>1</v>
      </c>
      <c r="B6" s="115"/>
      <c r="C6" s="86"/>
      <c r="D6" s="17"/>
      <c r="E6" s="21"/>
      <c r="F6" s="17"/>
      <c r="I6" s="21"/>
      <c r="J6" s="21"/>
      <c r="K6" s="17"/>
      <c r="L6" s="19"/>
    </row>
    <row r="7" spans="1:13" ht="14.4" customHeight="1" x14ac:dyDescent="0.3">
      <c r="A7" s="84">
        <v>0</v>
      </c>
      <c r="B7" s="115"/>
      <c r="C7" s="87"/>
      <c r="D7" s="9"/>
      <c r="E7" s="8"/>
      <c r="F7" s="9"/>
      <c r="G7" s="9"/>
      <c r="H7" s="8"/>
      <c r="I7" s="8"/>
      <c r="J7" s="8"/>
      <c r="K7" s="25"/>
      <c r="L7" s="10"/>
    </row>
    <row r="8" spans="1:13" ht="14.4" customHeight="1" x14ac:dyDescent="0.3">
      <c r="B8" s="115"/>
      <c r="C8" s="98"/>
      <c r="E8" s="99"/>
      <c r="H8" s="31">
        <f>1-H4</f>
        <v>0.83333333333333337</v>
      </c>
      <c r="I8" s="12"/>
      <c r="J8" s="12"/>
      <c r="L8" s="13"/>
    </row>
    <row r="9" spans="1:13" ht="14.4" customHeight="1" x14ac:dyDescent="0.3">
      <c r="B9" s="115"/>
      <c r="C9" s="98"/>
      <c r="I9" s="12"/>
      <c r="J9" s="12"/>
      <c r="L9" s="13"/>
    </row>
    <row r="10" spans="1:13" ht="14.4" customHeight="1" x14ac:dyDescent="0.3">
      <c r="B10" s="115"/>
      <c r="C10" s="100"/>
      <c r="H10" s="101"/>
      <c r="I10" s="12"/>
      <c r="J10" s="12"/>
      <c r="L10" s="13"/>
    </row>
    <row r="11" spans="1:13" ht="14.4" customHeight="1" x14ac:dyDescent="0.3">
      <c r="B11" s="115"/>
      <c r="C11" s="100"/>
      <c r="H11" s="31">
        <f>E4*H4*H8/(E4-1)</f>
        <v>0.16666666666666669</v>
      </c>
      <c r="I11" s="97" t="s">
        <v>10</v>
      </c>
      <c r="J11" s="12"/>
      <c r="L11" s="13"/>
    </row>
    <row r="12" spans="1:13" ht="14.4" customHeight="1" x14ac:dyDescent="0.3">
      <c r="B12" s="115"/>
      <c r="C12" s="100"/>
      <c r="I12" s="97" t="s">
        <v>1</v>
      </c>
      <c r="J12" s="12"/>
      <c r="L12" s="13"/>
    </row>
    <row r="13" spans="1:13" ht="14.4" customHeight="1" x14ac:dyDescent="0.3">
      <c r="B13" s="115"/>
      <c r="C13" s="100"/>
      <c r="H13" s="101"/>
      <c r="I13" s="97"/>
      <c r="J13" s="12"/>
      <c r="L13" s="13"/>
    </row>
    <row r="14" spans="1:13" ht="14.4" customHeight="1" x14ac:dyDescent="0.3">
      <c r="B14" s="116"/>
      <c r="C14" s="88"/>
      <c r="D14" s="17"/>
      <c r="E14" s="21"/>
      <c r="F14" s="17"/>
      <c r="G14" s="89"/>
      <c r="H14" s="90"/>
      <c r="I14" s="21"/>
      <c r="J14" s="21"/>
      <c r="K14" s="17"/>
      <c r="L14" s="19"/>
    </row>
    <row r="15" spans="1:13" ht="14.4" customHeight="1" x14ac:dyDescent="0.3">
      <c r="B15" s="6"/>
      <c r="C15" s="104" t="s">
        <v>42</v>
      </c>
      <c r="D15" s="111">
        <v>168</v>
      </c>
      <c r="E15" s="8"/>
      <c r="F15" s="9"/>
      <c r="G15" s="9"/>
      <c r="H15" s="8"/>
      <c r="I15" s="8"/>
      <c r="J15" s="8"/>
      <c r="K15" s="9"/>
      <c r="L15" s="10"/>
    </row>
    <row r="16" spans="1:13" ht="14.4" customHeight="1" x14ac:dyDescent="0.3">
      <c r="B16" s="29"/>
      <c r="C16" s="12"/>
      <c r="I16" s="12"/>
      <c r="J16" s="12"/>
      <c r="L16" s="13"/>
    </row>
    <row r="17" spans="2:12" ht="14.4" customHeight="1" x14ac:dyDescent="0.3">
      <c r="B17" s="29"/>
      <c r="C17" s="31"/>
      <c r="H17" s="31">
        <f>H4*H8*D18/(E4-1)</f>
        <v>2.6785714285714284E-2</v>
      </c>
      <c r="I17" s="102" t="s">
        <v>11</v>
      </c>
      <c r="J17" s="12"/>
      <c r="L17" s="13"/>
    </row>
    <row r="18" spans="2:12" ht="14.4" customHeight="1" x14ac:dyDescent="0.3">
      <c r="B18" s="29"/>
      <c r="C18"/>
      <c r="D18" s="31">
        <f>IF(D15="",1,(D15-E4)/D15)</f>
        <v>0.9642857142857143</v>
      </c>
      <c r="H18" s="31"/>
      <c r="I18" s="102"/>
      <c r="J18" s="12"/>
      <c r="L18" s="13"/>
    </row>
    <row r="19" spans="2:12" ht="14.4" customHeight="1" x14ac:dyDescent="0.3">
      <c r="B19" s="23"/>
      <c r="C19" s="24"/>
      <c r="D19" s="21"/>
      <c r="E19" s="21"/>
      <c r="F19" s="17"/>
      <c r="G19" s="17"/>
      <c r="H19" s="21"/>
      <c r="I19" s="21"/>
      <c r="J19" s="21"/>
      <c r="K19" s="17"/>
      <c r="L19" s="19"/>
    </row>
    <row r="20" spans="2:12" ht="14.4" customHeight="1" x14ac:dyDescent="0.3">
      <c r="B20" s="11"/>
      <c r="D20" s="12"/>
      <c r="I20" s="12"/>
      <c r="J20" s="12"/>
      <c r="L20" s="13"/>
    </row>
    <row r="21" spans="2:12" ht="14.4" customHeight="1" x14ac:dyDescent="0.3">
      <c r="B21" s="11"/>
      <c r="D21" s="12"/>
      <c r="I21" s="12"/>
      <c r="J21" s="12"/>
      <c r="L21" s="13"/>
    </row>
    <row r="22" spans="2:12" ht="14.4" customHeight="1" x14ac:dyDescent="0.3">
      <c r="B22" s="14"/>
      <c r="C22"/>
      <c r="H22" s="31">
        <f>E24*SQRT(H17)</f>
        <v>0.32732683535398854</v>
      </c>
      <c r="I22" s="102" t="s">
        <v>12</v>
      </c>
      <c r="J22" s="12"/>
      <c r="L22" s="13"/>
    </row>
    <row r="23" spans="2:12" ht="14.4" customHeight="1" x14ac:dyDescent="0.3">
      <c r="B23" s="14"/>
      <c r="C23"/>
      <c r="D23" s="12"/>
      <c r="I23" s="12"/>
      <c r="J23" s="12"/>
      <c r="L23" s="13"/>
    </row>
    <row r="24" spans="2:12" ht="14.4" customHeight="1" x14ac:dyDescent="0.3">
      <c r="B24" s="16"/>
      <c r="C24" s="17"/>
      <c r="D24" s="103" t="s">
        <v>13</v>
      </c>
      <c r="E24" s="91">
        <v>2</v>
      </c>
      <c r="F24" s="17"/>
      <c r="G24" s="17"/>
      <c r="H24" s="21"/>
      <c r="I24" s="21"/>
      <c r="J24" s="21"/>
      <c r="K24" s="17"/>
      <c r="L24" s="19"/>
    </row>
    <row r="25" spans="2:12" ht="14.4" customHeight="1" x14ac:dyDescent="0.3">
      <c r="B25" s="20"/>
      <c r="C25" s="9"/>
      <c r="D25" s="8"/>
      <c r="E25" s="8"/>
      <c r="F25" s="9"/>
      <c r="G25" s="9"/>
      <c r="H25" s="8"/>
      <c r="I25" s="8"/>
      <c r="J25" s="8"/>
      <c r="K25" s="9"/>
      <c r="L25" s="10"/>
    </row>
    <row r="26" spans="2:12" ht="14.4" customHeight="1" x14ac:dyDescent="0.3">
      <c r="B26" s="14"/>
      <c r="C26"/>
      <c r="D26" s="12"/>
      <c r="H26" s="31">
        <f>H4-H22</f>
        <v>-0.16066016868732189</v>
      </c>
      <c r="I26" s="44">
        <f>H4+H22</f>
        <v>0.49399350202065517</v>
      </c>
      <c r="J26" s="102" t="s">
        <v>40</v>
      </c>
      <c r="L26" s="13"/>
    </row>
    <row r="27" spans="2:12" ht="14.4" customHeight="1" x14ac:dyDescent="0.3">
      <c r="B27" s="16"/>
      <c r="C27" s="17"/>
      <c r="D27" s="21"/>
      <c r="E27" s="21"/>
      <c r="F27" s="17"/>
      <c r="G27" s="17"/>
      <c r="H27" s="21"/>
      <c r="I27" s="21"/>
      <c r="J27" s="21"/>
      <c r="K27" s="17"/>
      <c r="L27" s="19"/>
    </row>
    <row r="28" spans="2:12" ht="14.4" customHeight="1" x14ac:dyDescent="0.3">
      <c r="B28" s="9"/>
      <c r="C28"/>
      <c r="D28" s="12"/>
      <c r="I28" s="12"/>
      <c r="J28" s="12"/>
      <c r="L28" s="9"/>
    </row>
  </sheetData>
  <mergeCells count="1">
    <mergeCell ref="B2:B14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8"/>
  <sheetViews>
    <sheetView showGridLines="0" zoomScaleNormal="100" workbookViewId="0">
      <selection activeCell="A11" sqref="A11"/>
    </sheetView>
  </sheetViews>
  <sheetFormatPr baseColWidth="10" defaultRowHeight="18" x14ac:dyDescent="0.3"/>
  <cols>
    <col min="1" max="1" width="13.44140625" style="84" bestFit="1" customWidth="1"/>
    <col min="2" max="2" width="5.6640625" style="3" customWidth="1"/>
    <col min="3" max="3" width="11.6640625" style="3" customWidth="1"/>
    <col min="4" max="4" width="11.6640625" customWidth="1"/>
    <col min="5" max="5" width="11.6640625" style="12" customWidth="1"/>
    <col min="6" max="6" width="11.6640625" customWidth="1"/>
    <col min="7" max="7" width="12.6640625" customWidth="1"/>
    <col min="8" max="8" width="11.6640625" style="12" customWidth="1"/>
    <col min="9" max="11" width="11.6640625" customWidth="1"/>
    <col min="12" max="12" width="17" customWidth="1"/>
    <col min="13" max="13" width="4.6640625" customWidth="1"/>
  </cols>
  <sheetData>
    <row r="1" spans="1:13" x14ac:dyDescent="0.35">
      <c r="A1" s="83" t="s">
        <v>16</v>
      </c>
      <c r="B1" s="30" t="s">
        <v>33</v>
      </c>
      <c r="F1" s="93" t="s">
        <v>38</v>
      </c>
      <c r="I1" s="94" t="s">
        <v>39</v>
      </c>
    </row>
    <row r="2" spans="1:13" ht="14.4" customHeight="1" x14ac:dyDescent="0.35">
      <c r="A2" s="84">
        <v>0</v>
      </c>
      <c r="B2" s="114" t="s">
        <v>41</v>
      </c>
      <c r="C2" s="28"/>
      <c r="D2" s="9"/>
      <c r="E2" s="8"/>
      <c r="F2" s="9"/>
      <c r="G2" s="9"/>
      <c r="H2" s="85"/>
      <c r="I2" s="9"/>
      <c r="J2" s="9"/>
      <c r="K2" s="9"/>
      <c r="L2" s="10"/>
      <c r="M2" s="1"/>
    </row>
    <row r="3" spans="1:13" ht="14.4" customHeight="1" x14ac:dyDescent="0.35">
      <c r="A3" s="84">
        <v>1</v>
      </c>
      <c r="B3" s="115"/>
      <c r="C3" s="2"/>
      <c r="L3" s="13"/>
      <c r="M3" s="5"/>
    </row>
    <row r="4" spans="1:13" ht="14.4" customHeight="1" x14ac:dyDescent="0.3">
      <c r="A4" s="84">
        <v>0</v>
      </c>
      <c r="B4" s="115"/>
      <c r="C4" s="72"/>
      <c r="D4" s="95" t="s">
        <v>0</v>
      </c>
      <c r="E4" s="96">
        <f>COUNT(A:A)</f>
        <v>9</v>
      </c>
      <c r="H4" s="96">
        <f>AVERAGE(A:A)</f>
        <v>0.33333333333333331</v>
      </c>
      <c r="I4" s="97" t="s">
        <v>34</v>
      </c>
      <c r="J4" s="12"/>
      <c r="L4" s="13"/>
    </row>
    <row r="5" spans="1:13" ht="14.4" customHeight="1" x14ac:dyDescent="0.3">
      <c r="A5" s="84">
        <v>0</v>
      </c>
      <c r="B5" s="115"/>
      <c r="C5" s="98"/>
      <c r="I5" s="97" t="s">
        <v>35</v>
      </c>
      <c r="J5" s="12"/>
      <c r="L5" s="13"/>
    </row>
    <row r="6" spans="1:13" ht="14.4" customHeight="1" x14ac:dyDescent="0.3">
      <c r="A6" s="84">
        <v>0</v>
      </c>
      <c r="B6" s="115"/>
      <c r="C6" s="86"/>
      <c r="D6" s="17"/>
      <c r="E6" s="21"/>
      <c r="F6" s="17"/>
      <c r="I6" s="21"/>
      <c r="J6" s="21"/>
      <c r="K6" s="17"/>
      <c r="L6" s="19"/>
    </row>
    <row r="7" spans="1:13" ht="14.4" customHeight="1" x14ac:dyDescent="0.3">
      <c r="A7" s="84">
        <v>0</v>
      </c>
      <c r="B7" s="115"/>
      <c r="C7" s="87"/>
      <c r="D7" s="9"/>
      <c r="E7" s="8"/>
      <c r="F7" s="9"/>
      <c r="G7" s="9"/>
      <c r="H7" s="8"/>
      <c r="I7" s="8"/>
      <c r="J7" s="8"/>
      <c r="K7" s="25"/>
      <c r="L7" s="10"/>
    </row>
    <row r="8" spans="1:13" ht="14.4" customHeight="1" x14ac:dyDescent="0.3">
      <c r="A8" s="84">
        <v>1</v>
      </c>
      <c r="B8" s="115"/>
      <c r="C8" s="98"/>
      <c r="E8" s="99"/>
      <c r="H8" s="31">
        <f>1-H4</f>
        <v>0.66666666666666674</v>
      </c>
      <c r="I8" s="12"/>
      <c r="J8" s="12"/>
      <c r="L8" s="13"/>
    </row>
    <row r="9" spans="1:13" ht="14.4" customHeight="1" x14ac:dyDescent="0.3">
      <c r="A9" s="84">
        <v>1</v>
      </c>
      <c r="B9" s="115"/>
      <c r="C9" s="98"/>
      <c r="I9" s="12"/>
      <c r="J9" s="12"/>
      <c r="L9" s="13"/>
    </row>
    <row r="10" spans="1:13" ht="14.4" customHeight="1" x14ac:dyDescent="0.3">
      <c r="A10" s="84">
        <v>0</v>
      </c>
      <c r="B10" s="115"/>
      <c r="C10" s="100"/>
      <c r="H10" s="101"/>
      <c r="I10" s="12"/>
      <c r="J10" s="12"/>
      <c r="L10" s="13"/>
    </row>
    <row r="11" spans="1:13" ht="14.4" customHeight="1" x14ac:dyDescent="0.3">
      <c r="B11" s="115"/>
      <c r="C11" s="100"/>
      <c r="H11" s="31">
        <f>E4*H4*H8/(E4-1)</f>
        <v>0.25</v>
      </c>
      <c r="I11" s="97" t="s">
        <v>10</v>
      </c>
      <c r="J11" s="12"/>
      <c r="L11" s="13"/>
    </row>
    <row r="12" spans="1:13" ht="14.4" customHeight="1" x14ac:dyDescent="0.3">
      <c r="B12" s="115"/>
      <c r="C12" s="100"/>
      <c r="I12" s="97" t="s">
        <v>1</v>
      </c>
      <c r="J12" s="12"/>
      <c r="L12" s="13"/>
    </row>
    <row r="13" spans="1:13" ht="14.4" customHeight="1" x14ac:dyDescent="0.3">
      <c r="B13" s="115"/>
      <c r="C13" s="100"/>
      <c r="H13" s="101"/>
      <c r="I13" s="97"/>
      <c r="J13" s="12"/>
      <c r="L13" s="13"/>
    </row>
    <row r="14" spans="1:13" ht="14.4" customHeight="1" x14ac:dyDescent="0.3">
      <c r="B14" s="116"/>
      <c r="C14" s="88"/>
      <c r="D14" s="17"/>
      <c r="E14" s="21"/>
      <c r="F14" s="17"/>
      <c r="G14" s="89"/>
      <c r="H14" s="90"/>
      <c r="I14" s="21"/>
      <c r="J14" s="21"/>
      <c r="K14" s="17"/>
      <c r="L14" s="19"/>
    </row>
    <row r="15" spans="1:13" ht="14.4" customHeight="1" x14ac:dyDescent="0.3">
      <c r="B15" s="6"/>
      <c r="C15" s="104" t="s">
        <v>42</v>
      </c>
      <c r="D15" s="111">
        <v>252</v>
      </c>
      <c r="E15" s="8"/>
      <c r="F15" s="9"/>
      <c r="G15" s="9"/>
      <c r="H15" s="8"/>
      <c r="I15" s="8"/>
      <c r="J15" s="8"/>
      <c r="K15" s="9"/>
      <c r="L15" s="10"/>
    </row>
    <row r="16" spans="1:13" ht="14.4" customHeight="1" x14ac:dyDescent="0.3">
      <c r="B16" s="29"/>
      <c r="C16" s="12"/>
      <c r="I16" s="12"/>
      <c r="J16" s="12"/>
      <c r="L16" s="13"/>
    </row>
    <row r="17" spans="2:12" ht="14.4" customHeight="1" x14ac:dyDescent="0.3">
      <c r="B17" s="29"/>
      <c r="C17" s="31"/>
      <c r="H17" s="31">
        <f>H4*H8*D18/(E4-1)</f>
        <v>2.6785714285714288E-2</v>
      </c>
      <c r="I17" s="102" t="s">
        <v>11</v>
      </c>
      <c r="J17" s="12"/>
      <c r="L17" s="13"/>
    </row>
    <row r="18" spans="2:12" ht="14.4" customHeight="1" x14ac:dyDescent="0.3">
      <c r="B18" s="29"/>
      <c r="C18"/>
      <c r="D18" s="31">
        <f>IF(D15="",1,(D15-E4)/D15)</f>
        <v>0.9642857142857143</v>
      </c>
      <c r="H18" s="31"/>
      <c r="I18" s="102"/>
      <c r="J18" s="12"/>
      <c r="L18" s="13"/>
    </row>
    <row r="19" spans="2:12" ht="14.4" customHeight="1" x14ac:dyDescent="0.3">
      <c r="B19" s="23"/>
      <c r="C19" s="24"/>
      <c r="D19" s="21"/>
      <c r="E19" s="21"/>
      <c r="F19" s="17"/>
      <c r="G19" s="17"/>
      <c r="H19" s="21"/>
      <c r="I19" s="21"/>
      <c r="J19" s="21"/>
      <c r="K19" s="17"/>
      <c r="L19" s="19"/>
    </row>
    <row r="20" spans="2:12" ht="14.4" customHeight="1" x14ac:dyDescent="0.3">
      <c r="B20" s="11"/>
      <c r="D20" s="12"/>
      <c r="I20" s="12"/>
      <c r="J20" s="12"/>
      <c r="L20" s="13"/>
    </row>
    <row r="21" spans="2:12" ht="14.4" customHeight="1" x14ac:dyDescent="0.3">
      <c r="B21" s="11"/>
      <c r="D21" s="12"/>
      <c r="I21" s="12"/>
      <c r="J21" s="12"/>
      <c r="L21" s="13"/>
    </row>
    <row r="22" spans="2:12" ht="14.4" customHeight="1" x14ac:dyDescent="0.3">
      <c r="B22" s="14"/>
      <c r="C22"/>
      <c r="H22" s="31">
        <f>E24*SQRT(H17)</f>
        <v>0.3273268353539886</v>
      </c>
      <c r="I22" s="102" t="s">
        <v>12</v>
      </c>
      <c r="J22" s="12"/>
      <c r="L22" s="13"/>
    </row>
    <row r="23" spans="2:12" ht="14.4" customHeight="1" x14ac:dyDescent="0.3">
      <c r="B23" s="14"/>
      <c r="C23"/>
      <c r="D23" s="12"/>
      <c r="I23" s="12"/>
      <c r="J23" s="12"/>
      <c r="L23" s="13"/>
    </row>
    <row r="24" spans="2:12" ht="14.4" customHeight="1" x14ac:dyDescent="0.3">
      <c r="B24" s="16"/>
      <c r="C24" s="17"/>
      <c r="D24" s="103" t="s">
        <v>13</v>
      </c>
      <c r="E24" s="91">
        <v>2</v>
      </c>
      <c r="F24" s="17"/>
      <c r="G24" s="17"/>
      <c r="H24" s="21"/>
      <c r="I24" s="21"/>
      <c r="J24" s="21"/>
      <c r="K24" s="17"/>
      <c r="L24" s="19"/>
    </row>
    <row r="25" spans="2:12" ht="14.4" customHeight="1" x14ac:dyDescent="0.3">
      <c r="B25" s="20"/>
      <c r="C25" s="9"/>
      <c r="D25" s="8"/>
      <c r="E25" s="8"/>
      <c r="F25" s="9"/>
      <c r="G25" s="9"/>
      <c r="H25" s="8"/>
      <c r="I25" s="8"/>
      <c r="J25" s="8"/>
      <c r="K25" s="9"/>
      <c r="L25" s="10"/>
    </row>
    <row r="26" spans="2:12" ht="14.4" customHeight="1" x14ac:dyDescent="0.3">
      <c r="B26" s="14"/>
      <c r="C26"/>
      <c r="D26" s="12"/>
      <c r="H26" s="31">
        <f>H4-H22</f>
        <v>6.006497979344716E-3</v>
      </c>
      <c r="I26" s="44">
        <f>H4+H22</f>
        <v>0.66066016868732191</v>
      </c>
      <c r="J26" s="102" t="s">
        <v>40</v>
      </c>
      <c r="L26" s="13"/>
    </row>
    <row r="27" spans="2:12" ht="14.4" customHeight="1" x14ac:dyDescent="0.3">
      <c r="B27" s="16"/>
      <c r="C27" s="17"/>
      <c r="D27" s="21"/>
      <c r="E27" s="21"/>
      <c r="F27" s="17"/>
      <c r="G27" s="17"/>
      <c r="H27" s="21"/>
      <c r="I27" s="21"/>
      <c r="J27" s="21"/>
      <c r="K27" s="17"/>
      <c r="L27" s="19"/>
    </row>
    <row r="28" spans="2:12" ht="14.4" customHeight="1" x14ac:dyDescent="0.3">
      <c r="B28" s="9"/>
      <c r="C28"/>
      <c r="D28" s="12"/>
      <c r="I28" s="12"/>
      <c r="J28" s="12"/>
      <c r="L28" s="9"/>
    </row>
  </sheetData>
  <mergeCells count="1">
    <mergeCell ref="B2:B14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8"/>
  <sheetViews>
    <sheetView showGridLines="0" zoomScaleNormal="100" workbookViewId="0">
      <selection activeCell="A2" sqref="A2"/>
    </sheetView>
  </sheetViews>
  <sheetFormatPr baseColWidth="10" defaultRowHeight="18" x14ac:dyDescent="0.3"/>
  <cols>
    <col min="1" max="1" width="13.44140625" style="84" bestFit="1" customWidth="1"/>
    <col min="2" max="2" width="5.6640625" style="3" customWidth="1"/>
    <col min="3" max="3" width="11.6640625" style="3" customWidth="1"/>
    <col min="4" max="4" width="11.6640625" customWidth="1"/>
    <col min="5" max="5" width="11.6640625" style="12" customWidth="1"/>
    <col min="6" max="6" width="11.6640625" customWidth="1"/>
    <col min="7" max="7" width="12.6640625" customWidth="1"/>
    <col min="8" max="8" width="11.6640625" style="12" customWidth="1"/>
    <col min="9" max="11" width="11.6640625" customWidth="1"/>
    <col min="12" max="12" width="17" customWidth="1"/>
    <col min="13" max="13" width="4.6640625" customWidth="1"/>
  </cols>
  <sheetData>
    <row r="1" spans="1:13" x14ac:dyDescent="0.35">
      <c r="A1" s="83" t="s">
        <v>15</v>
      </c>
      <c r="B1" s="30" t="s">
        <v>33</v>
      </c>
      <c r="F1" s="93" t="s">
        <v>38</v>
      </c>
      <c r="I1" s="94" t="s">
        <v>39</v>
      </c>
    </row>
    <row r="2" spans="1:13" ht="14.4" customHeight="1" x14ac:dyDescent="0.35">
      <c r="B2" s="114" t="s">
        <v>41</v>
      </c>
      <c r="C2" s="28"/>
      <c r="D2" s="9"/>
      <c r="E2" s="8"/>
      <c r="F2" s="9"/>
      <c r="G2" s="9"/>
      <c r="H2" s="85"/>
      <c r="I2" s="9"/>
      <c r="J2" s="9"/>
      <c r="K2" s="9"/>
      <c r="L2" s="10"/>
      <c r="M2" s="1"/>
    </row>
    <row r="3" spans="1:13" ht="14.4" customHeight="1" x14ac:dyDescent="0.35">
      <c r="B3" s="115"/>
      <c r="C3" s="2"/>
      <c r="L3" s="13"/>
      <c r="M3" s="5"/>
    </row>
    <row r="4" spans="1:13" ht="14.4" customHeight="1" x14ac:dyDescent="0.3">
      <c r="B4" s="115"/>
      <c r="C4" s="72"/>
      <c r="D4" s="95" t="s">
        <v>0</v>
      </c>
      <c r="E4" s="96">
        <f>COUNT(A:A)</f>
        <v>0</v>
      </c>
      <c r="H4" s="96" t="e">
        <f>AVERAGE(A:A)</f>
        <v>#DIV/0!</v>
      </c>
      <c r="I4" s="97" t="s">
        <v>34</v>
      </c>
      <c r="J4" s="12"/>
      <c r="L4" s="13"/>
    </row>
    <row r="5" spans="1:13" ht="14.4" customHeight="1" x14ac:dyDescent="0.3">
      <c r="B5" s="115"/>
      <c r="C5" s="98"/>
      <c r="I5" s="97" t="s">
        <v>35</v>
      </c>
      <c r="J5" s="12"/>
      <c r="L5" s="13"/>
    </row>
    <row r="6" spans="1:13" ht="14.4" customHeight="1" x14ac:dyDescent="0.3">
      <c r="B6" s="115"/>
      <c r="C6" s="86"/>
      <c r="D6" s="17"/>
      <c r="E6" s="21"/>
      <c r="F6" s="17"/>
      <c r="I6" s="21"/>
      <c r="J6" s="21"/>
      <c r="K6" s="17"/>
      <c r="L6" s="19"/>
    </row>
    <row r="7" spans="1:13" ht="14.4" customHeight="1" x14ac:dyDescent="0.3">
      <c r="B7" s="115"/>
      <c r="C7" s="87"/>
      <c r="D7" s="9"/>
      <c r="E7" s="8"/>
      <c r="F7" s="9"/>
      <c r="G7" s="9"/>
      <c r="H7" s="8"/>
      <c r="I7" s="8"/>
      <c r="J7" s="8"/>
      <c r="K7" s="25"/>
      <c r="L7" s="10"/>
    </row>
    <row r="8" spans="1:13" ht="14.4" customHeight="1" x14ac:dyDescent="0.3">
      <c r="B8" s="115"/>
      <c r="C8" s="98"/>
      <c r="E8" s="99"/>
      <c r="H8" s="31" t="e">
        <f>1-H4</f>
        <v>#DIV/0!</v>
      </c>
      <c r="I8" s="12"/>
      <c r="J8" s="12"/>
      <c r="L8" s="13"/>
    </row>
    <row r="9" spans="1:13" ht="14.4" customHeight="1" x14ac:dyDescent="0.3">
      <c r="B9" s="115"/>
      <c r="C9" s="98"/>
      <c r="I9" s="12"/>
      <c r="J9" s="12"/>
      <c r="L9" s="13"/>
    </row>
    <row r="10" spans="1:13" ht="14.4" customHeight="1" x14ac:dyDescent="0.3">
      <c r="B10" s="115"/>
      <c r="C10" s="100"/>
      <c r="H10" s="101"/>
      <c r="I10" s="12"/>
      <c r="J10" s="12"/>
      <c r="L10" s="13"/>
    </row>
    <row r="11" spans="1:13" ht="14.4" customHeight="1" x14ac:dyDescent="0.3">
      <c r="B11" s="115"/>
      <c r="C11" s="100"/>
      <c r="H11" s="31" t="e">
        <f>E4*H4*H8/(E4-1)</f>
        <v>#DIV/0!</v>
      </c>
      <c r="I11" s="97" t="s">
        <v>10</v>
      </c>
      <c r="J11" s="12"/>
      <c r="L11" s="13"/>
    </row>
    <row r="12" spans="1:13" ht="14.4" customHeight="1" x14ac:dyDescent="0.3">
      <c r="B12" s="115"/>
      <c r="C12" s="100"/>
      <c r="I12" s="97" t="s">
        <v>1</v>
      </c>
      <c r="J12" s="12"/>
      <c r="L12" s="13"/>
    </row>
    <row r="13" spans="1:13" ht="14.4" customHeight="1" x14ac:dyDescent="0.3">
      <c r="B13" s="115"/>
      <c r="C13" s="100"/>
      <c r="H13" s="101"/>
      <c r="I13" s="97"/>
      <c r="J13" s="12"/>
      <c r="L13" s="13"/>
    </row>
    <row r="14" spans="1:13" ht="14.4" customHeight="1" x14ac:dyDescent="0.3">
      <c r="B14" s="116"/>
      <c r="C14" s="88"/>
      <c r="D14" s="17"/>
      <c r="E14" s="21"/>
      <c r="F14" s="17"/>
      <c r="G14" s="89"/>
      <c r="H14" s="90"/>
      <c r="I14" s="21"/>
      <c r="J14" s="21"/>
      <c r="K14" s="17"/>
      <c r="L14" s="19"/>
    </row>
    <row r="15" spans="1:13" ht="14.4" customHeight="1" x14ac:dyDescent="0.3">
      <c r="B15" s="6"/>
      <c r="C15" s="104" t="s">
        <v>42</v>
      </c>
      <c r="D15" s="111"/>
      <c r="E15" s="8"/>
      <c r="F15" s="9"/>
      <c r="G15" s="9"/>
      <c r="H15" s="8"/>
      <c r="I15" s="8"/>
      <c r="J15" s="8"/>
      <c r="K15" s="9"/>
      <c r="L15" s="10"/>
    </row>
    <row r="16" spans="1:13" ht="14.4" customHeight="1" x14ac:dyDescent="0.3">
      <c r="B16" s="29"/>
      <c r="C16" s="12"/>
      <c r="I16" s="12"/>
      <c r="J16" s="12"/>
      <c r="L16" s="13"/>
    </row>
    <row r="17" spans="2:12" ht="14.4" customHeight="1" x14ac:dyDescent="0.3">
      <c r="B17" s="29"/>
      <c r="C17" s="31"/>
      <c r="H17" s="31" t="e">
        <f>H4*H8*D18/(E4-1)</f>
        <v>#DIV/0!</v>
      </c>
      <c r="I17" s="102" t="s">
        <v>11</v>
      </c>
      <c r="J17" s="12"/>
      <c r="L17" s="13"/>
    </row>
    <row r="18" spans="2:12" ht="14.4" customHeight="1" x14ac:dyDescent="0.3">
      <c r="B18" s="29"/>
      <c r="C18"/>
      <c r="D18" s="31">
        <f>IF(D15="",1,(D15-E4)/D15)</f>
        <v>1</v>
      </c>
      <c r="H18" s="31"/>
      <c r="I18" s="102"/>
      <c r="J18" s="12"/>
      <c r="L18" s="13"/>
    </row>
    <row r="19" spans="2:12" ht="14.4" customHeight="1" x14ac:dyDescent="0.3">
      <c r="B19" s="23"/>
      <c r="C19" s="24"/>
      <c r="D19" s="21"/>
      <c r="E19" s="21"/>
      <c r="F19" s="17"/>
      <c r="G19" s="17"/>
      <c r="H19" s="21"/>
      <c r="I19" s="21"/>
      <c r="J19" s="21"/>
      <c r="K19" s="17"/>
      <c r="L19" s="19"/>
    </row>
    <row r="20" spans="2:12" ht="14.4" customHeight="1" x14ac:dyDescent="0.3">
      <c r="B20" s="11"/>
      <c r="D20" s="12"/>
      <c r="I20" s="12"/>
      <c r="J20" s="12"/>
      <c r="L20" s="13"/>
    </row>
    <row r="21" spans="2:12" ht="14.4" customHeight="1" x14ac:dyDescent="0.3">
      <c r="B21" s="11"/>
      <c r="D21" s="12"/>
      <c r="I21" s="12"/>
      <c r="J21" s="12"/>
      <c r="L21" s="13"/>
    </row>
    <row r="22" spans="2:12" ht="14.4" customHeight="1" x14ac:dyDescent="0.3">
      <c r="B22" s="14"/>
      <c r="C22"/>
      <c r="H22" s="31" t="e">
        <f>E24*SQRT(H17)</f>
        <v>#DIV/0!</v>
      </c>
      <c r="I22" s="102" t="s">
        <v>12</v>
      </c>
      <c r="J22" s="12"/>
      <c r="L22" s="13"/>
    </row>
    <row r="23" spans="2:12" ht="14.4" customHeight="1" x14ac:dyDescent="0.3">
      <c r="B23" s="14"/>
      <c r="C23"/>
      <c r="D23" s="12"/>
      <c r="I23" s="12"/>
      <c r="J23" s="12"/>
      <c r="L23" s="13"/>
    </row>
    <row r="24" spans="2:12" ht="14.4" customHeight="1" x14ac:dyDescent="0.3">
      <c r="B24" s="16"/>
      <c r="C24" s="17"/>
      <c r="D24" s="103" t="s">
        <v>13</v>
      </c>
      <c r="E24" s="91">
        <v>2</v>
      </c>
      <c r="F24" s="17"/>
      <c r="G24" s="17"/>
      <c r="H24" s="21"/>
      <c r="I24" s="21"/>
      <c r="J24" s="21"/>
      <c r="K24" s="17"/>
      <c r="L24" s="19"/>
    </row>
    <row r="25" spans="2:12" ht="14.4" customHeight="1" x14ac:dyDescent="0.3">
      <c r="B25" s="20"/>
      <c r="C25" s="9"/>
      <c r="D25" s="8"/>
      <c r="E25" s="8"/>
      <c r="F25" s="9"/>
      <c r="G25" s="9"/>
      <c r="H25" s="8"/>
      <c r="I25" s="8"/>
      <c r="J25" s="8"/>
      <c r="K25" s="9"/>
      <c r="L25" s="10"/>
    </row>
    <row r="26" spans="2:12" ht="14.4" customHeight="1" x14ac:dyDescent="0.3">
      <c r="B26" s="14"/>
      <c r="C26"/>
      <c r="D26" s="12"/>
      <c r="H26" s="31" t="e">
        <f>H4-H22</f>
        <v>#DIV/0!</v>
      </c>
      <c r="I26" s="44" t="e">
        <f>H4+H22</f>
        <v>#DIV/0!</v>
      </c>
      <c r="J26" s="102" t="s">
        <v>40</v>
      </c>
      <c r="L26" s="13"/>
    </row>
    <row r="27" spans="2:12" ht="14.4" customHeight="1" x14ac:dyDescent="0.3">
      <c r="B27" s="16"/>
      <c r="C27" s="17"/>
      <c r="D27" s="21"/>
      <c r="E27" s="21"/>
      <c r="F27" s="17"/>
      <c r="G27" s="17"/>
      <c r="H27" s="21"/>
      <c r="I27" s="21"/>
      <c r="J27" s="21"/>
      <c r="K27" s="17"/>
      <c r="L27" s="19"/>
    </row>
    <row r="28" spans="2:12" ht="14.4" customHeight="1" x14ac:dyDescent="0.3">
      <c r="B28" s="9"/>
      <c r="C28"/>
      <c r="D28" s="12"/>
      <c r="I28" s="12"/>
      <c r="J28" s="12"/>
      <c r="L28" s="9"/>
    </row>
  </sheetData>
  <mergeCells count="1">
    <mergeCell ref="B2:B14"/>
  </mergeCell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179"/>
  <sheetViews>
    <sheetView showGridLines="0" tabSelected="1" zoomScaleNormal="100" workbookViewId="0">
      <selection activeCell="D1" sqref="D1"/>
    </sheetView>
  </sheetViews>
  <sheetFormatPr baseColWidth="10" defaultRowHeight="14.4" x14ac:dyDescent="0.3"/>
  <cols>
    <col min="1" max="1" width="4.5546875" customWidth="1"/>
    <col min="2" max="2" width="17.6640625" customWidth="1"/>
    <col min="7" max="7" width="7.33203125" customWidth="1"/>
    <col min="19" max="19" width="3.33203125" customWidth="1"/>
    <col min="25" max="25" width="12.33203125" bestFit="1" customWidth="1"/>
    <col min="26" max="26" width="17.109375" bestFit="1" customWidth="1"/>
    <col min="27" max="27" width="16.6640625" customWidth="1"/>
  </cols>
  <sheetData>
    <row r="1" spans="2:30" ht="18" customHeight="1" x14ac:dyDescent="0.35">
      <c r="C1" s="33" t="s">
        <v>4</v>
      </c>
      <c r="D1" s="112">
        <v>1</v>
      </c>
      <c r="E1" s="32" t="s">
        <v>46</v>
      </c>
      <c r="I1" s="30" t="s">
        <v>33</v>
      </c>
      <c r="J1" s="3"/>
      <c r="M1" s="93" t="s">
        <v>38</v>
      </c>
      <c r="O1" s="12"/>
      <c r="P1" s="94" t="s">
        <v>39</v>
      </c>
      <c r="T1" s="30" t="s">
        <v>2</v>
      </c>
    </row>
    <row r="2" spans="2:30" ht="18" customHeight="1" x14ac:dyDescent="0.3">
      <c r="C2" s="33"/>
      <c r="D2" s="2"/>
      <c r="E2" s="32"/>
      <c r="I2" s="20"/>
      <c r="J2" s="9"/>
      <c r="K2" s="9"/>
      <c r="L2" s="9"/>
      <c r="M2" s="9"/>
      <c r="N2" s="52"/>
      <c r="O2" s="9"/>
      <c r="P2" s="9"/>
      <c r="Q2" s="9"/>
      <c r="R2" s="10"/>
      <c r="T2" s="20"/>
      <c r="U2" s="9"/>
      <c r="V2" s="9"/>
      <c r="W2" s="9"/>
      <c r="X2" s="9"/>
      <c r="Y2" s="9"/>
      <c r="Z2" s="42"/>
      <c r="AA2" s="9"/>
      <c r="AB2" s="9"/>
      <c r="AC2" s="9"/>
      <c r="AD2" s="10"/>
    </row>
    <row r="3" spans="2:30" ht="18" customHeight="1" x14ac:dyDescent="0.35">
      <c r="B3" s="45" t="s">
        <v>43</v>
      </c>
      <c r="I3" s="14"/>
      <c r="N3" s="46">
        <f>SUM(C23:F23)</f>
        <v>0.3</v>
      </c>
      <c r="O3" s="26" t="s">
        <v>21</v>
      </c>
      <c r="R3" s="13"/>
      <c r="T3" s="14"/>
      <c r="Z3" s="31">
        <f>IF(D1=1,G9*N3,"")</f>
        <v>252</v>
      </c>
      <c r="AA3" s="26" t="s">
        <v>19</v>
      </c>
      <c r="AD3" s="13"/>
    </row>
    <row r="4" spans="2:30" ht="18" customHeight="1" x14ac:dyDescent="0.35">
      <c r="C4" s="34" t="s">
        <v>5</v>
      </c>
      <c r="D4" s="34" t="s">
        <v>6</v>
      </c>
      <c r="E4" s="34" t="s">
        <v>7</v>
      </c>
      <c r="F4" s="34" t="s">
        <v>8</v>
      </c>
      <c r="G4" s="48"/>
      <c r="I4" s="49"/>
      <c r="J4" s="17"/>
      <c r="K4" s="17"/>
      <c r="L4" s="17"/>
      <c r="M4" s="17"/>
      <c r="N4" s="53"/>
      <c r="O4" s="17"/>
      <c r="P4" s="17"/>
      <c r="Q4" s="17"/>
      <c r="R4" s="19"/>
      <c r="T4" s="16"/>
      <c r="U4" s="17"/>
      <c r="V4" s="17"/>
      <c r="W4" s="17"/>
      <c r="X4" s="17"/>
      <c r="Y4" s="17"/>
      <c r="Z4" s="41"/>
      <c r="AA4" s="17"/>
      <c r="AB4" s="17"/>
      <c r="AC4" s="17"/>
      <c r="AD4" s="19"/>
    </row>
    <row r="5" spans="2:30" ht="18" customHeight="1" x14ac:dyDescent="0.35">
      <c r="B5" s="108" t="s">
        <v>44</v>
      </c>
      <c r="C5" s="35"/>
      <c r="D5" s="35"/>
      <c r="E5" s="35"/>
      <c r="F5" s="35"/>
      <c r="G5" s="38" t="s">
        <v>23</v>
      </c>
      <c r="I5" s="50"/>
      <c r="J5" s="9"/>
      <c r="K5" s="9"/>
      <c r="L5" s="9"/>
      <c r="M5" s="9"/>
      <c r="N5" s="52"/>
      <c r="O5" s="9"/>
      <c r="P5" s="9"/>
      <c r="Q5" s="9"/>
      <c r="R5" s="10"/>
      <c r="T5" s="20"/>
      <c r="U5" s="9"/>
      <c r="V5" s="9"/>
      <c r="W5" s="9"/>
      <c r="X5" s="9"/>
      <c r="Y5" s="9"/>
      <c r="Z5" s="42"/>
      <c r="AA5" s="9"/>
      <c r="AB5" s="9"/>
      <c r="AC5" s="9"/>
      <c r="AD5" s="10"/>
    </row>
    <row r="6" spans="2:30" ht="18" customHeight="1" x14ac:dyDescent="0.35">
      <c r="B6" s="36"/>
      <c r="C6" s="61"/>
      <c r="D6" s="61"/>
      <c r="E6" s="61"/>
      <c r="F6" s="61"/>
      <c r="G6" s="62">
        <f>SUM(C6:F6)</f>
        <v>0</v>
      </c>
      <c r="I6" s="14"/>
      <c r="N6" s="46">
        <f>SUM(C26:F26)</f>
        <v>7.308673469387756E-3</v>
      </c>
      <c r="O6" s="15" t="s">
        <v>20</v>
      </c>
      <c r="R6" s="13"/>
      <c r="T6" s="14"/>
      <c r="Z6" s="31">
        <f>IF(D1=1,(G9^2)*N6,"")</f>
        <v>5157.0000000000009</v>
      </c>
      <c r="AA6" s="15" t="s">
        <v>20</v>
      </c>
      <c r="AD6" s="13"/>
    </row>
    <row r="7" spans="2:30" ht="18" customHeight="1" x14ac:dyDescent="0.3">
      <c r="B7" s="37"/>
      <c r="C7" s="37"/>
      <c r="D7" s="37"/>
      <c r="E7" s="37"/>
      <c r="F7" s="37"/>
      <c r="I7" s="16"/>
      <c r="N7" s="54"/>
      <c r="R7" s="13"/>
      <c r="T7" s="16"/>
      <c r="U7" s="17"/>
      <c r="V7" s="17"/>
      <c r="W7" s="17"/>
      <c r="X7" s="17"/>
      <c r="Y7" s="17"/>
      <c r="Z7" s="41"/>
      <c r="AA7" s="17"/>
      <c r="AB7" s="17"/>
      <c r="AC7" s="17"/>
      <c r="AD7" s="19"/>
    </row>
    <row r="8" spans="2:30" ht="18" customHeight="1" x14ac:dyDescent="0.3">
      <c r="B8" s="35"/>
      <c r="C8" s="35"/>
      <c r="D8" s="35"/>
      <c r="E8" s="35"/>
      <c r="F8" s="35"/>
      <c r="I8" s="6"/>
      <c r="J8" s="7"/>
      <c r="K8" s="8"/>
      <c r="L8" s="9"/>
      <c r="M8" s="9"/>
      <c r="N8" s="52"/>
      <c r="O8" s="9"/>
      <c r="P8" s="9"/>
      <c r="Q8" s="9"/>
      <c r="R8" s="10"/>
      <c r="T8" s="20"/>
      <c r="U8" s="9"/>
      <c r="V8" s="9"/>
      <c r="W8" s="9"/>
      <c r="X8" s="9"/>
      <c r="Y8" s="9"/>
      <c r="Z8" s="42"/>
      <c r="AA8" s="9"/>
      <c r="AB8" s="9"/>
      <c r="AC8" s="9"/>
      <c r="AD8" s="10"/>
    </row>
    <row r="9" spans="2:30" ht="18" customHeight="1" x14ac:dyDescent="0.4">
      <c r="B9" s="36"/>
      <c r="C9" s="55">
        <f>'ESTRATO 1'!D15</f>
        <v>420</v>
      </c>
      <c r="D9" s="55">
        <f>'ESTRATO 2'!D15</f>
        <v>168</v>
      </c>
      <c r="E9" s="55">
        <f>'ESTRATO 3'!D15</f>
        <v>252</v>
      </c>
      <c r="F9" s="55">
        <f>'ESTRATO 4'!D15</f>
        <v>0</v>
      </c>
      <c r="G9" s="44">
        <f>SUM(C9:F9)</f>
        <v>840</v>
      </c>
      <c r="H9" s="40" t="s">
        <v>24</v>
      </c>
      <c r="I9" s="11"/>
      <c r="J9" s="3"/>
      <c r="K9" s="12"/>
      <c r="N9" s="54"/>
      <c r="R9" s="13"/>
      <c r="T9" s="14"/>
      <c r="Z9" s="43"/>
      <c r="AD9" s="13"/>
    </row>
    <row r="10" spans="2:30" ht="18" customHeight="1" x14ac:dyDescent="0.35">
      <c r="B10" s="37"/>
      <c r="C10" s="56"/>
      <c r="D10" s="56"/>
      <c r="E10" s="56"/>
      <c r="F10" s="56"/>
      <c r="I10" s="14"/>
      <c r="N10" s="31">
        <f>K11*SQRT(N6)</f>
        <v>0.17098156005122606</v>
      </c>
      <c r="O10" s="15" t="s">
        <v>18</v>
      </c>
      <c r="R10" s="13"/>
      <c r="T10" s="14"/>
      <c r="Z10" s="31">
        <f>IF(D1=1,V11*SQRT(Z6),"")</f>
        <v>143.62451044302989</v>
      </c>
      <c r="AA10" s="15" t="s">
        <v>18</v>
      </c>
      <c r="AD10" s="13"/>
    </row>
    <row r="11" spans="2:30" ht="18" customHeight="1" x14ac:dyDescent="0.4">
      <c r="B11" s="109" t="s">
        <v>45</v>
      </c>
      <c r="C11" s="51"/>
      <c r="D11" s="51"/>
      <c r="E11" s="51"/>
      <c r="F11" s="51"/>
      <c r="I11" s="16"/>
      <c r="J11" s="39" t="s">
        <v>13</v>
      </c>
      <c r="K11" s="18">
        <v>2</v>
      </c>
      <c r="L11" s="17"/>
      <c r="M11" s="17"/>
      <c r="N11" s="53"/>
      <c r="O11" s="17"/>
      <c r="P11" s="17"/>
      <c r="Q11" s="17"/>
      <c r="R11" s="19"/>
      <c r="T11" s="16"/>
      <c r="U11" s="39" t="s">
        <v>13</v>
      </c>
      <c r="V11" s="18">
        <v>2</v>
      </c>
      <c r="W11" s="17"/>
      <c r="X11" s="17"/>
      <c r="Y11" s="17"/>
      <c r="Z11" s="41"/>
      <c r="AA11" s="17"/>
      <c r="AB11" s="17"/>
      <c r="AC11" s="17"/>
      <c r="AD11" s="19"/>
    </row>
    <row r="12" spans="2:30" ht="18" customHeight="1" x14ac:dyDescent="0.35">
      <c r="B12" s="35"/>
      <c r="C12" s="57"/>
      <c r="D12" s="57"/>
      <c r="E12" s="57"/>
      <c r="F12" s="57"/>
      <c r="I12" s="20"/>
      <c r="J12" s="9"/>
      <c r="K12" s="9"/>
      <c r="L12" s="9"/>
      <c r="M12" s="9"/>
      <c r="N12" s="52"/>
      <c r="O12" s="9"/>
      <c r="P12" s="9"/>
      <c r="Q12" s="9"/>
      <c r="R12" s="10"/>
      <c r="T12" s="20"/>
      <c r="U12" s="9"/>
      <c r="V12" s="9"/>
      <c r="W12" s="9"/>
      <c r="X12" s="9"/>
      <c r="Y12" s="9"/>
      <c r="Z12" s="42"/>
      <c r="AA12" s="9"/>
      <c r="AB12" s="9"/>
      <c r="AC12" s="9"/>
      <c r="AD12" s="10"/>
    </row>
    <row r="13" spans="2:30" ht="18" customHeight="1" x14ac:dyDescent="0.35">
      <c r="B13" s="36"/>
      <c r="C13" s="58">
        <f>IF($D1=1,C9/$G9,C6)</f>
        <v>0.5</v>
      </c>
      <c r="D13" s="58">
        <f>IF($D1=1,D9/$G9,D6)</f>
        <v>0.2</v>
      </c>
      <c r="E13" s="58">
        <f>IF($D1=1,E9/$G9,E6)</f>
        <v>0.3</v>
      </c>
      <c r="F13" s="58">
        <f>IF($D1=1,F9/$G9,F6)</f>
        <v>0</v>
      </c>
      <c r="G13" s="47"/>
      <c r="I13" s="14"/>
      <c r="N13" s="31">
        <f>N3-N10</f>
        <v>0.12901843994877393</v>
      </c>
      <c r="O13" s="44">
        <f>N3+N10</f>
        <v>0.47098156005122604</v>
      </c>
      <c r="P13" s="15" t="s">
        <v>22</v>
      </c>
      <c r="Q13" s="15"/>
      <c r="R13" s="13"/>
      <c r="T13" s="14"/>
      <c r="Z13" s="105">
        <f>IF(D1=1,Z3-Z10,"")</f>
        <v>108.37548955697011</v>
      </c>
      <c r="AA13" s="106">
        <f>IF(D1=1,Z3+Z10,"")</f>
        <v>395.62451044302986</v>
      </c>
      <c r="AB13" s="15" t="s">
        <v>22</v>
      </c>
      <c r="AD13" s="13"/>
    </row>
    <row r="14" spans="2:30" ht="18" customHeight="1" x14ac:dyDescent="0.35">
      <c r="B14" s="37"/>
      <c r="C14" s="55"/>
      <c r="D14" s="55"/>
      <c r="E14" s="55"/>
      <c r="F14" s="55"/>
      <c r="I14" s="16"/>
      <c r="J14" s="17"/>
      <c r="K14" s="17"/>
      <c r="L14" s="17"/>
      <c r="M14" s="17"/>
      <c r="N14" s="53"/>
      <c r="O14" s="17"/>
      <c r="P14" s="17"/>
      <c r="Q14" s="17"/>
      <c r="R14" s="19"/>
      <c r="T14" s="16"/>
      <c r="U14" s="17"/>
      <c r="V14" s="17"/>
      <c r="W14" s="17"/>
      <c r="X14" s="17"/>
      <c r="Y14" s="17"/>
      <c r="Z14" s="41"/>
      <c r="AA14" s="17"/>
      <c r="AB14" s="17"/>
      <c r="AC14" s="17"/>
      <c r="AD14" s="19"/>
    </row>
    <row r="15" spans="2:30" ht="18" customHeight="1" x14ac:dyDescent="0.35">
      <c r="B15" s="77"/>
      <c r="C15" s="107"/>
      <c r="D15" s="107"/>
      <c r="E15" s="107"/>
      <c r="F15" s="107"/>
      <c r="I15" t="s">
        <v>47</v>
      </c>
    </row>
    <row r="16" spans="2:30" ht="18" customHeight="1" x14ac:dyDescent="0.35">
      <c r="B16" s="35"/>
      <c r="C16" s="55"/>
      <c r="D16" s="55"/>
      <c r="E16" s="55"/>
      <c r="F16" s="55"/>
    </row>
    <row r="17" spans="2:9" ht="18" customHeight="1" x14ac:dyDescent="0.35">
      <c r="B17" s="36"/>
      <c r="C17" s="58">
        <f>IFERROR('ESTRATO 1'!H4,0)</f>
        <v>0.33333333333333331</v>
      </c>
      <c r="D17" s="58">
        <f>IFERROR('ESTRATO 2'!H4,0)</f>
        <v>0.16666666666666666</v>
      </c>
      <c r="E17" s="58">
        <f>IFERROR('ESTRATO 3'!H4,0)</f>
        <v>0.33333333333333331</v>
      </c>
      <c r="F17" s="58">
        <f>IFERROR('ESTRATO 4'!H4,0)</f>
        <v>0</v>
      </c>
      <c r="I17" s="92"/>
    </row>
    <row r="18" spans="2:9" ht="18" customHeight="1" x14ac:dyDescent="0.35">
      <c r="B18" s="37"/>
      <c r="C18" s="60"/>
      <c r="D18" s="60"/>
      <c r="E18" s="60"/>
      <c r="F18" s="60"/>
    </row>
    <row r="19" spans="2:9" ht="18" customHeight="1" x14ac:dyDescent="0.35">
      <c r="B19" s="35"/>
      <c r="C19" s="59"/>
      <c r="D19" s="59"/>
      <c r="E19" s="59"/>
      <c r="F19" s="59"/>
    </row>
    <row r="20" spans="2:9" ht="18" customHeight="1" x14ac:dyDescent="0.35">
      <c r="B20" s="36"/>
      <c r="C20" s="58">
        <f>IFERROR('ESTRATO 1'!H17,0)</f>
        <v>1.5306122448979593E-2</v>
      </c>
      <c r="D20" s="58">
        <f>IFERROR('ESTRATO 2'!H17,0)</f>
        <v>2.6785714285714284E-2</v>
      </c>
      <c r="E20" s="58">
        <f>IFERROR('ESTRATO 3'!H17,0)</f>
        <v>2.6785714285714288E-2</v>
      </c>
      <c r="F20" s="58">
        <f>IFERROR('ESTRATO 4'!H17,0)</f>
        <v>0</v>
      </c>
    </row>
    <row r="21" spans="2:9" ht="18" customHeight="1" x14ac:dyDescent="0.35">
      <c r="B21" s="37"/>
      <c r="C21" s="56"/>
      <c r="D21" s="56"/>
      <c r="E21" s="56"/>
      <c r="F21" s="56"/>
    </row>
    <row r="22" spans="2:9" ht="18" customHeight="1" x14ac:dyDescent="0.35">
      <c r="B22" s="35"/>
      <c r="C22" s="59"/>
      <c r="D22" s="59"/>
      <c r="E22" s="59"/>
      <c r="F22" s="59"/>
      <c r="G22" s="47"/>
    </row>
    <row r="23" spans="2:9" ht="18" customHeight="1" x14ac:dyDescent="0.35">
      <c r="B23" s="36"/>
      <c r="C23" s="55">
        <f>C13*C17</f>
        <v>0.16666666666666666</v>
      </c>
      <c r="D23" s="55">
        <f t="shared" ref="D23:F23" si="0">D13*D17</f>
        <v>3.3333333333333333E-2</v>
      </c>
      <c r="E23" s="55">
        <f t="shared" si="0"/>
        <v>9.9999999999999992E-2</v>
      </c>
      <c r="F23" s="55">
        <f t="shared" si="0"/>
        <v>0</v>
      </c>
      <c r="G23" s="47"/>
    </row>
    <row r="24" spans="2:9" ht="18" customHeight="1" x14ac:dyDescent="0.35">
      <c r="B24" s="37"/>
      <c r="C24" s="56"/>
      <c r="D24" s="56"/>
      <c r="E24" s="56"/>
      <c r="F24" s="56"/>
      <c r="G24" s="47"/>
    </row>
    <row r="25" spans="2:9" ht="18" customHeight="1" x14ac:dyDescent="0.35">
      <c r="B25" s="35"/>
      <c r="C25" s="57"/>
      <c r="D25" s="57"/>
      <c r="E25" s="57"/>
      <c r="F25" s="57"/>
      <c r="G25" s="47"/>
    </row>
    <row r="26" spans="2:9" ht="18" customHeight="1" x14ac:dyDescent="0.35">
      <c r="B26" s="36"/>
      <c r="C26" s="55">
        <f>(C13^2)*C20</f>
        <v>3.8265306122448983E-3</v>
      </c>
      <c r="D26" s="55">
        <f t="shared" ref="D26:F26" si="1">(D13^2)*D20</f>
        <v>1.0714285714285715E-3</v>
      </c>
      <c r="E26" s="55">
        <f t="shared" si="1"/>
        <v>2.410714285714286E-3</v>
      </c>
      <c r="F26" s="55">
        <f t="shared" si="1"/>
        <v>0</v>
      </c>
      <c r="G26" s="47"/>
    </row>
    <row r="27" spans="2:9" ht="18" customHeight="1" x14ac:dyDescent="0.35">
      <c r="B27" s="37"/>
      <c r="C27" s="60"/>
      <c r="D27" s="60"/>
      <c r="E27" s="60"/>
      <c r="F27" s="60"/>
      <c r="G27" s="47"/>
    </row>
    <row r="28" spans="2:9" ht="18" customHeight="1" x14ac:dyDescent="0.3"/>
    <row r="29" spans="2:9" ht="18" customHeight="1" x14ac:dyDescent="0.3"/>
    <row r="30" spans="2:9" ht="18" customHeight="1" x14ac:dyDescent="0.3"/>
    <row r="31" spans="2:9" ht="18" customHeight="1" x14ac:dyDescent="0.3"/>
    <row r="32" spans="2:9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4.4" customHeight="1" x14ac:dyDescent="0.3"/>
    <row r="48" ht="14.4" customHeight="1" x14ac:dyDescent="0.3"/>
    <row r="49" ht="14.4" customHeight="1" x14ac:dyDescent="0.3"/>
    <row r="50" ht="14.4" customHeight="1" x14ac:dyDescent="0.3"/>
    <row r="51" ht="14.4" customHeight="1" x14ac:dyDescent="0.3"/>
    <row r="52" ht="14.4" customHeight="1" x14ac:dyDescent="0.3"/>
    <row r="53" ht="14.4" customHeight="1" x14ac:dyDescent="0.3"/>
    <row r="54" ht="14.4" customHeight="1" x14ac:dyDescent="0.3"/>
    <row r="55" ht="14.4" customHeight="1" x14ac:dyDescent="0.3"/>
    <row r="56" ht="14.4" customHeight="1" x14ac:dyDescent="0.3"/>
    <row r="57" ht="14.4" customHeight="1" x14ac:dyDescent="0.3"/>
    <row r="58" ht="14.4" customHeight="1" x14ac:dyDescent="0.3"/>
    <row r="59" ht="14.4" customHeight="1" x14ac:dyDescent="0.3"/>
    <row r="60" ht="14.4" customHeight="1" x14ac:dyDescent="0.3"/>
    <row r="61" ht="14.4" customHeight="1" x14ac:dyDescent="0.3"/>
    <row r="62" ht="14.4" customHeight="1" x14ac:dyDescent="0.3"/>
    <row r="63" ht="14.4" customHeight="1" x14ac:dyDescent="0.3"/>
    <row r="64" ht="14.4" customHeight="1" x14ac:dyDescent="0.3"/>
    <row r="65" ht="14.4" customHeight="1" x14ac:dyDescent="0.3"/>
    <row r="66" ht="14.4" customHeight="1" x14ac:dyDescent="0.3"/>
    <row r="67" ht="14.4" customHeight="1" x14ac:dyDescent="0.3"/>
    <row r="68" ht="14.4" customHeight="1" x14ac:dyDescent="0.3"/>
    <row r="69" ht="14.4" customHeight="1" x14ac:dyDescent="0.3"/>
    <row r="70" ht="14.4" customHeight="1" x14ac:dyDescent="0.3"/>
    <row r="71" ht="14.4" customHeight="1" x14ac:dyDescent="0.3"/>
    <row r="72" ht="14.4" customHeight="1" x14ac:dyDescent="0.3"/>
    <row r="73" ht="14.4" customHeight="1" x14ac:dyDescent="0.3"/>
    <row r="74" ht="14.4" customHeight="1" x14ac:dyDescent="0.3"/>
    <row r="75" ht="14.4" customHeight="1" x14ac:dyDescent="0.3"/>
    <row r="76" ht="14.4" customHeight="1" x14ac:dyDescent="0.3"/>
    <row r="77" ht="14.4" customHeight="1" x14ac:dyDescent="0.3"/>
    <row r="78" ht="14.4" customHeight="1" x14ac:dyDescent="0.3"/>
    <row r="79" ht="14.4" customHeight="1" x14ac:dyDescent="0.3"/>
    <row r="80" ht="14.4" customHeight="1" x14ac:dyDescent="0.3"/>
    <row r="81" ht="14.4" customHeight="1" x14ac:dyDescent="0.3"/>
    <row r="82" ht="14.4" customHeight="1" x14ac:dyDescent="0.3"/>
    <row r="83" ht="14.4" customHeight="1" x14ac:dyDescent="0.3"/>
    <row r="84" ht="14.4" customHeight="1" x14ac:dyDescent="0.3"/>
    <row r="85" ht="14.4" customHeight="1" x14ac:dyDescent="0.3"/>
    <row r="86" ht="14.4" customHeight="1" x14ac:dyDescent="0.3"/>
    <row r="87" ht="14.4" customHeight="1" x14ac:dyDescent="0.3"/>
    <row r="88" ht="14.4" customHeight="1" x14ac:dyDescent="0.3"/>
    <row r="89" ht="14.4" customHeight="1" x14ac:dyDescent="0.3"/>
    <row r="90" ht="14.4" customHeight="1" x14ac:dyDescent="0.3"/>
    <row r="91" ht="14.4" customHeight="1" x14ac:dyDescent="0.3"/>
    <row r="92" ht="14.4" customHeight="1" x14ac:dyDescent="0.3"/>
    <row r="93" ht="14.4" customHeight="1" x14ac:dyDescent="0.3"/>
    <row r="94" ht="14.4" customHeight="1" x14ac:dyDescent="0.3"/>
    <row r="95" ht="14.4" customHeight="1" x14ac:dyDescent="0.3"/>
    <row r="96" ht="14.4" customHeight="1" x14ac:dyDescent="0.3"/>
    <row r="97" ht="14.4" customHeight="1" x14ac:dyDescent="0.3"/>
    <row r="98" ht="14.4" customHeight="1" x14ac:dyDescent="0.3"/>
    <row r="99" ht="14.4" customHeight="1" x14ac:dyDescent="0.3"/>
    <row r="100" ht="14.4" customHeight="1" x14ac:dyDescent="0.3"/>
    <row r="101" ht="14.4" customHeight="1" x14ac:dyDescent="0.3"/>
    <row r="102" ht="14.4" customHeight="1" x14ac:dyDescent="0.3"/>
    <row r="103" ht="14.4" customHeight="1" x14ac:dyDescent="0.3"/>
    <row r="104" ht="14.4" customHeight="1" x14ac:dyDescent="0.3"/>
    <row r="105" ht="14.4" customHeight="1" x14ac:dyDescent="0.3"/>
    <row r="106" ht="14.4" customHeight="1" x14ac:dyDescent="0.3"/>
    <row r="107" ht="14.4" customHeight="1" x14ac:dyDescent="0.3"/>
    <row r="108" ht="14.4" customHeight="1" x14ac:dyDescent="0.3"/>
    <row r="109" ht="14.4" customHeight="1" x14ac:dyDescent="0.3"/>
    <row r="110" ht="14.4" customHeight="1" x14ac:dyDescent="0.3"/>
    <row r="111" ht="14.4" customHeight="1" x14ac:dyDescent="0.3"/>
    <row r="112" ht="14.4" customHeight="1" x14ac:dyDescent="0.3"/>
    <row r="113" ht="14.4" customHeight="1" x14ac:dyDescent="0.3"/>
    <row r="114" ht="14.4" customHeight="1" x14ac:dyDescent="0.3"/>
    <row r="115" ht="14.4" customHeight="1" x14ac:dyDescent="0.3"/>
    <row r="116" ht="14.4" customHeight="1" x14ac:dyDescent="0.3"/>
    <row r="117" ht="14.4" customHeight="1" x14ac:dyDescent="0.3"/>
    <row r="118" ht="14.4" customHeight="1" x14ac:dyDescent="0.3"/>
    <row r="119" ht="14.4" customHeight="1" x14ac:dyDescent="0.3"/>
    <row r="120" ht="14.4" customHeight="1" x14ac:dyDescent="0.3"/>
    <row r="121" ht="14.4" customHeight="1" x14ac:dyDescent="0.3"/>
    <row r="122" ht="14.4" customHeight="1" x14ac:dyDescent="0.3"/>
    <row r="123" ht="14.4" customHeight="1" x14ac:dyDescent="0.3"/>
    <row r="124" ht="14.4" customHeight="1" x14ac:dyDescent="0.3"/>
    <row r="125" ht="14.4" customHeight="1" x14ac:dyDescent="0.3"/>
    <row r="126" ht="14.4" customHeight="1" x14ac:dyDescent="0.3"/>
    <row r="127" ht="14.4" customHeight="1" x14ac:dyDescent="0.3"/>
    <row r="128" ht="14.4" customHeight="1" x14ac:dyDescent="0.3"/>
    <row r="129" ht="14.4" customHeight="1" x14ac:dyDescent="0.3"/>
    <row r="130" ht="14.4" customHeight="1" x14ac:dyDescent="0.3"/>
    <row r="131" ht="14.4" customHeight="1" x14ac:dyDescent="0.3"/>
    <row r="132" ht="14.4" customHeight="1" x14ac:dyDescent="0.3"/>
    <row r="133" ht="14.4" customHeight="1" x14ac:dyDescent="0.3"/>
    <row r="134" ht="14.4" customHeight="1" x14ac:dyDescent="0.3"/>
    <row r="135" ht="14.4" customHeight="1" x14ac:dyDescent="0.3"/>
    <row r="136" ht="14.4" customHeight="1" x14ac:dyDescent="0.3"/>
    <row r="137" ht="14.4" customHeight="1" x14ac:dyDescent="0.3"/>
    <row r="138" ht="14.4" customHeight="1" x14ac:dyDescent="0.3"/>
    <row r="139" ht="14.4" customHeight="1" x14ac:dyDescent="0.3"/>
    <row r="140" ht="14.4" customHeight="1" x14ac:dyDescent="0.3"/>
    <row r="141" ht="14.4" customHeight="1" x14ac:dyDescent="0.3"/>
    <row r="142" ht="14.4" customHeight="1" x14ac:dyDescent="0.3"/>
    <row r="143" ht="14.4" customHeight="1" x14ac:dyDescent="0.3"/>
    <row r="144" ht="14.4" customHeight="1" x14ac:dyDescent="0.3"/>
    <row r="145" ht="14.4" customHeight="1" x14ac:dyDescent="0.3"/>
    <row r="146" ht="14.4" customHeight="1" x14ac:dyDescent="0.3"/>
    <row r="147" ht="14.4" customHeight="1" x14ac:dyDescent="0.3"/>
    <row r="148" ht="14.4" customHeight="1" x14ac:dyDescent="0.3"/>
    <row r="149" ht="14.4" customHeight="1" x14ac:dyDescent="0.3"/>
    <row r="150" ht="14.4" customHeight="1" x14ac:dyDescent="0.3"/>
    <row r="151" ht="14.4" customHeight="1" x14ac:dyDescent="0.3"/>
    <row r="152" ht="14.4" customHeight="1" x14ac:dyDescent="0.3"/>
    <row r="153" ht="14.4" customHeight="1" x14ac:dyDescent="0.3"/>
    <row r="154" ht="14.4" customHeight="1" x14ac:dyDescent="0.3"/>
    <row r="155" ht="14.4" customHeight="1" x14ac:dyDescent="0.3"/>
    <row r="156" ht="14.4" customHeight="1" x14ac:dyDescent="0.3"/>
    <row r="157" ht="14.4" customHeight="1" x14ac:dyDescent="0.3"/>
    <row r="158" ht="14.4" customHeight="1" x14ac:dyDescent="0.3"/>
    <row r="159" ht="14.4" customHeight="1" x14ac:dyDescent="0.3"/>
    <row r="160" ht="14.4" customHeight="1" x14ac:dyDescent="0.3"/>
    <row r="161" ht="14.4" customHeight="1" x14ac:dyDescent="0.3"/>
    <row r="162" ht="14.4" customHeight="1" x14ac:dyDescent="0.3"/>
    <row r="163" ht="14.4" customHeight="1" x14ac:dyDescent="0.3"/>
    <row r="164" ht="14.4" customHeight="1" x14ac:dyDescent="0.3"/>
    <row r="165" ht="14.4" customHeight="1" x14ac:dyDescent="0.3"/>
    <row r="166" ht="14.4" customHeight="1" x14ac:dyDescent="0.3"/>
    <row r="167" ht="14.4" customHeight="1" x14ac:dyDescent="0.3"/>
    <row r="168" ht="14.4" customHeight="1" x14ac:dyDescent="0.3"/>
    <row r="179" ht="15" customHeight="1" x14ac:dyDescent="0.3"/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W179"/>
  <sheetViews>
    <sheetView showGridLines="0" zoomScaleNormal="100" workbookViewId="0">
      <selection activeCell="D1" sqref="D1"/>
    </sheetView>
  </sheetViews>
  <sheetFormatPr baseColWidth="10" defaultRowHeight="14.4" x14ac:dyDescent="0.3"/>
  <cols>
    <col min="1" max="1" width="4.5546875" customWidth="1"/>
    <col min="2" max="2" width="30" customWidth="1"/>
    <col min="7" max="7" width="11.5546875" customWidth="1"/>
    <col min="12" max="12" width="12" bestFit="1" customWidth="1"/>
    <col min="15" max="15" width="12.109375" customWidth="1"/>
    <col min="25" max="26" width="12.33203125" bestFit="1" customWidth="1"/>
  </cols>
  <sheetData>
    <row r="1" spans="2:23" ht="18" customHeight="1" x14ac:dyDescent="0.35">
      <c r="C1" s="33" t="s">
        <v>4</v>
      </c>
      <c r="D1" s="112">
        <v>1</v>
      </c>
      <c r="E1" s="32" t="s">
        <v>46</v>
      </c>
      <c r="H1" t="s">
        <v>47</v>
      </c>
      <c r="J1" s="93" t="s">
        <v>38</v>
      </c>
      <c r="L1" s="12"/>
      <c r="M1" s="94" t="s">
        <v>39</v>
      </c>
    </row>
    <row r="2" spans="2:23" ht="18" customHeight="1" x14ac:dyDescent="0.35">
      <c r="B2" s="92"/>
      <c r="C2" s="33"/>
      <c r="D2" s="2"/>
      <c r="E2" s="32"/>
      <c r="J2" s="5"/>
      <c r="M2" s="1"/>
    </row>
    <row r="3" spans="2:23" ht="18" customHeight="1" x14ac:dyDescent="0.35">
      <c r="B3" s="45" t="s">
        <v>43</v>
      </c>
      <c r="J3" s="20"/>
      <c r="K3" s="9"/>
      <c r="L3" s="9"/>
      <c r="M3" s="82" t="s">
        <v>37</v>
      </c>
      <c r="N3" s="9"/>
      <c r="O3" s="9"/>
      <c r="P3" s="9"/>
      <c r="Q3" s="9"/>
      <c r="R3" s="9"/>
      <c r="S3" s="9"/>
      <c r="T3" s="9"/>
      <c r="U3" s="9"/>
      <c r="V3" s="9"/>
      <c r="W3" s="10"/>
    </row>
    <row r="4" spans="2:23" ht="18" customHeight="1" x14ac:dyDescent="0.3">
      <c r="C4" s="34" t="s">
        <v>5</v>
      </c>
      <c r="D4" s="34" t="s">
        <v>6</v>
      </c>
      <c r="E4" s="34" t="s">
        <v>7</v>
      </c>
      <c r="F4" s="34" t="s">
        <v>8</v>
      </c>
      <c r="G4" s="48"/>
      <c r="J4" s="14"/>
      <c r="M4" s="22" t="s">
        <v>36</v>
      </c>
      <c r="N4" s="72">
        <v>5.0999999999999997E-2</v>
      </c>
      <c r="Q4" s="31">
        <f>(N4/L7)^2</f>
        <v>6.5024999999999989E-4</v>
      </c>
      <c r="W4" s="13"/>
    </row>
    <row r="5" spans="2:23" ht="18" customHeight="1" x14ac:dyDescent="0.3">
      <c r="B5" s="108" t="s">
        <v>44</v>
      </c>
      <c r="C5" s="35"/>
      <c r="D5" s="35"/>
      <c r="E5" s="35"/>
      <c r="F5" s="35"/>
      <c r="G5" s="38" t="s">
        <v>23</v>
      </c>
      <c r="J5" s="14"/>
      <c r="N5" s="31"/>
      <c r="Q5" s="31"/>
      <c r="W5" s="13"/>
    </row>
    <row r="6" spans="2:23" ht="18" customHeight="1" x14ac:dyDescent="0.35">
      <c r="B6" s="36"/>
      <c r="C6" s="61"/>
      <c r="D6" s="61"/>
      <c r="E6" s="61"/>
      <c r="F6" s="61"/>
      <c r="G6">
        <f>SUM(C6:F6)</f>
        <v>0</v>
      </c>
      <c r="H6" s="38"/>
      <c r="I6" s="38"/>
      <c r="J6" s="14"/>
      <c r="M6" s="15" t="s">
        <v>32</v>
      </c>
      <c r="N6" s="31"/>
      <c r="Q6" s="31"/>
      <c r="W6" s="13"/>
    </row>
    <row r="7" spans="2:23" ht="18" customHeight="1" x14ac:dyDescent="0.4">
      <c r="B7" s="37"/>
      <c r="C7" s="37"/>
      <c r="D7" s="37"/>
      <c r="E7" s="37"/>
      <c r="F7" s="37"/>
      <c r="J7" s="14"/>
      <c r="K7" s="63" t="s">
        <v>13</v>
      </c>
      <c r="L7" s="4">
        <v>2</v>
      </c>
      <c r="M7" s="22" t="s">
        <v>3</v>
      </c>
      <c r="N7" s="72"/>
      <c r="Q7" s="31">
        <f>(N7/(L7*G9))^2</f>
        <v>0</v>
      </c>
      <c r="W7" s="13"/>
    </row>
    <row r="8" spans="2:23" ht="18" customHeight="1" x14ac:dyDescent="0.3">
      <c r="B8" s="35"/>
      <c r="C8" s="35"/>
      <c r="D8" s="35"/>
      <c r="E8" s="35"/>
      <c r="F8" s="35"/>
      <c r="J8" s="14"/>
      <c r="W8" s="13"/>
    </row>
    <row r="9" spans="2:23" ht="18.600000000000001" customHeight="1" x14ac:dyDescent="0.4">
      <c r="B9" s="36"/>
      <c r="C9" s="55">
        <f>'ESTRATO 1'!D15</f>
        <v>420</v>
      </c>
      <c r="D9" s="55">
        <f>'ESTRATO 2'!D15</f>
        <v>168</v>
      </c>
      <c r="E9" s="55">
        <f>'ESTRATO 3'!D15</f>
        <v>252</v>
      </c>
      <c r="F9" s="55">
        <f>'ESTRATO 4'!D15</f>
        <v>0</v>
      </c>
      <c r="G9" s="51">
        <f>SUM(C9:F9)</f>
        <v>840</v>
      </c>
      <c r="H9" s="40" t="s">
        <v>9</v>
      </c>
      <c r="I9" s="40"/>
      <c r="J9" s="73"/>
      <c r="K9" s="17"/>
      <c r="L9" s="34" t="s">
        <v>5</v>
      </c>
      <c r="M9" s="34" t="s">
        <v>6</v>
      </c>
      <c r="N9" s="34" t="s">
        <v>7</v>
      </c>
      <c r="O9" s="34" t="s">
        <v>8</v>
      </c>
      <c r="P9" s="74" t="s">
        <v>25</v>
      </c>
      <c r="Q9" s="81">
        <f>IF(AND(N4&lt;&gt;"",N7&lt;&gt;""),MIN(Q4,Q7),MAX(Q4,Q7))</f>
        <v>6.5024999999999989E-4</v>
      </c>
      <c r="R9" s="17"/>
      <c r="S9" s="17"/>
      <c r="T9" s="17"/>
      <c r="U9" s="17"/>
      <c r="V9" s="17"/>
      <c r="W9" s="19"/>
    </row>
    <row r="10" spans="2:23" ht="18" customHeight="1" x14ac:dyDescent="0.3">
      <c r="B10" s="37"/>
      <c r="C10" s="37"/>
      <c r="D10" s="37"/>
      <c r="E10" s="37"/>
      <c r="F10" s="37"/>
      <c r="J10" s="117" t="s">
        <v>27</v>
      </c>
      <c r="K10" s="10"/>
      <c r="L10" s="70"/>
      <c r="M10" s="70"/>
      <c r="N10" s="70"/>
      <c r="O10" s="70"/>
      <c r="P10" s="20"/>
      <c r="Q10" s="9"/>
      <c r="R10" s="9"/>
      <c r="S10" s="9"/>
      <c r="T10" s="9"/>
      <c r="U10" s="9"/>
      <c r="V10" s="9"/>
      <c r="W10" s="10"/>
    </row>
    <row r="11" spans="2:23" ht="18" customHeight="1" x14ac:dyDescent="0.3">
      <c r="B11" s="36"/>
      <c r="C11" s="36"/>
      <c r="D11" s="36"/>
      <c r="E11" s="36"/>
      <c r="F11" s="36"/>
      <c r="J11" s="118"/>
      <c r="K11" s="13"/>
      <c r="L11" s="36"/>
      <c r="M11" s="36"/>
      <c r="N11" s="36"/>
      <c r="O11" s="36"/>
      <c r="P11" s="14"/>
      <c r="W11" s="13"/>
    </row>
    <row r="12" spans="2:23" ht="18" customHeight="1" x14ac:dyDescent="0.3">
      <c r="B12" s="36"/>
      <c r="C12" s="113">
        <f>IFERROR('ESTRATO 1'!H4,0)</f>
        <v>0.33333333333333331</v>
      </c>
      <c r="D12" s="113">
        <f>IFERROR('ESTRATO 2'!H4,0)</f>
        <v>0.16666666666666666</v>
      </c>
      <c r="E12" s="113">
        <f>IFERROR('ESTRATO 3'!H4,0)</f>
        <v>0.33333333333333331</v>
      </c>
      <c r="F12" s="113">
        <f>IFERROR('ESTRATO 4'!H4,0)</f>
        <v>0</v>
      </c>
      <c r="J12" s="118"/>
      <c r="K12" s="13"/>
      <c r="L12" s="64">
        <f>IF($D1=1,C36/$G36,C48/$G48)</f>
        <v>0.52185863170047242</v>
      </c>
      <c r="M12" s="64">
        <f>IF($D1=1,D36/$G36,D48/$G48)</f>
        <v>0.16502618927924417</v>
      </c>
      <c r="N12" s="64">
        <f>IF($D1=1,E36/$G36,E48/$G48)</f>
        <v>0.31311517902028341</v>
      </c>
      <c r="O12" s="64">
        <f>IF($D1=1,F36/$G36,F48/$G48)</f>
        <v>0</v>
      </c>
      <c r="P12" s="14"/>
      <c r="W12" s="13"/>
    </row>
    <row r="13" spans="2:23" ht="18" customHeight="1" x14ac:dyDescent="0.3">
      <c r="B13" s="36"/>
      <c r="C13" s="36"/>
      <c r="D13" s="36"/>
      <c r="E13" s="36"/>
      <c r="F13" s="36"/>
      <c r="J13" s="118"/>
      <c r="K13" s="13"/>
      <c r="L13" s="64"/>
      <c r="M13" s="64"/>
      <c r="N13" s="64"/>
      <c r="O13" s="64"/>
      <c r="P13" s="14"/>
      <c r="W13" s="13"/>
    </row>
    <row r="14" spans="2:23" ht="18" customHeight="1" x14ac:dyDescent="0.3">
      <c r="B14" s="35"/>
      <c r="C14" s="35"/>
      <c r="D14" s="35"/>
      <c r="E14" s="35"/>
      <c r="F14" s="35"/>
      <c r="J14" s="118"/>
      <c r="K14" s="19"/>
      <c r="L14" s="37"/>
      <c r="M14" s="37"/>
      <c r="N14" s="37"/>
      <c r="O14" s="37"/>
      <c r="P14" s="16"/>
      <c r="Q14" s="17"/>
      <c r="R14" s="17"/>
      <c r="S14" s="17"/>
      <c r="T14" s="17"/>
      <c r="U14" s="17"/>
      <c r="V14" s="17"/>
      <c r="W14" s="19"/>
    </row>
    <row r="15" spans="2:23" ht="18" customHeight="1" x14ac:dyDescent="0.3">
      <c r="B15" s="36"/>
      <c r="C15" s="64">
        <f>C12*(1-C12)</f>
        <v>0.22222222222222224</v>
      </c>
      <c r="D15" s="64">
        <f t="shared" ref="D15:F15" si="0">D12*(1-D12)</f>
        <v>0.1388888888888889</v>
      </c>
      <c r="E15" s="64">
        <f t="shared" si="0"/>
        <v>0.22222222222222224</v>
      </c>
      <c r="F15" s="64">
        <f t="shared" si="0"/>
        <v>0</v>
      </c>
      <c r="G15" s="47"/>
      <c r="J15" s="118"/>
      <c r="K15" s="35"/>
      <c r="L15" s="35"/>
      <c r="M15" s="35"/>
      <c r="N15" s="35"/>
      <c r="O15" s="35"/>
      <c r="P15" s="20"/>
      <c r="Q15" s="9"/>
      <c r="R15" s="9"/>
      <c r="S15" s="9"/>
      <c r="T15" s="9"/>
      <c r="U15" s="9"/>
      <c r="V15" s="9"/>
      <c r="W15" s="10"/>
    </row>
    <row r="16" spans="2:23" ht="18" customHeight="1" x14ac:dyDescent="0.35">
      <c r="B16" s="36"/>
      <c r="C16" s="55"/>
      <c r="D16" s="56"/>
      <c r="E16" s="56"/>
      <c r="F16" s="56"/>
      <c r="J16" s="118"/>
      <c r="K16" s="36"/>
      <c r="L16" s="36"/>
      <c r="M16" s="36"/>
      <c r="N16" s="36"/>
      <c r="O16" s="36"/>
      <c r="P16" s="14"/>
      <c r="W16" s="13"/>
    </row>
    <row r="17" spans="2:23" ht="18" customHeight="1" x14ac:dyDescent="0.35">
      <c r="B17" s="35"/>
      <c r="C17" s="57"/>
      <c r="D17" s="57"/>
      <c r="E17" s="57"/>
      <c r="F17" s="57"/>
      <c r="J17" s="118"/>
      <c r="K17" s="36"/>
      <c r="L17" s="110">
        <f>$P17*L12</f>
        <v>118.95192823517262</v>
      </c>
      <c r="M17" s="64">
        <f t="shared" ref="M17:O17" si="1">$P17*M12</f>
        <v>37.615902529203858</v>
      </c>
      <c r="N17" s="64">
        <f t="shared" si="1"/>
        <v>71.371156941103564</v>
      </c>
      <c r="O17" s="64">
        <f t="shared" si="1"/>
        <v>0</v>
      </c>
      <c r="P17" s="69">
        <f>IF(D1=1,(G33*G36)/((G9*G9*Q9)+G30),(G45*G48)/Q9)</f>
        <v>227.93898770548003</v>
      </c>
      <c r="W17" s="13"/>
    </row>
    <row r="18" spans="2:23" ht="18" customHeight="1" x14ac:dyDescent="0.3">
      <c r="B18" s="36"/>
      <c r="C18" s="65">
        <v>1</v>
      </c>
      <c r="D18" s="65">
        <v>1</v>
      </c>
      <c r="E18" s="65">
        <v>1</v>
      </c>
      <c r="F18" s="65"/>
      <c r="J18" s="118"/>
      <c r="K18" s="36"/>
      <c r="L18" s="64"/>
      <c r="M18" s="64"/>
      <c r="N18" s="64"/>
      <c r="O18" s="64"/>
      <c r="P18" s="14"/>
      <c r="W18" s="13"/>
    </row>
    <row r="19" spans="2:23" ht="18" customHeight="1" x14ac:dyDescent="0.35">
      <c r="B19" s="37"/>
      <c r="C19" s="56"/>
      <c r="D19" s="56"/>
      <c r="E19" s="56"/>
      <c r="F19" s="56"/>
      <c r="J19" s="119"/>
      <c r="K19" s="37"/>
      <c r="L19" s="56"/>
      <c r="M19" s="56"/>
      <c r="N19" s="56"/>
      <c r="O19" s="56"/>
      <c r="P19" s="16"/>
      <c r="Q19" s="17"/>
      <c r="R19" s="17"/>
      <c r="S19" s="17"/>
      <c r="T19" s="17"/>
      <c r="U19" s="17"/>
      <c r="V19" s="17"/>
      <c r="W19" s="19"/>
    </row>
    <row r="20" spans="2:23" ht="18" customHeight="1" x14ac:dyDescent="0.35">
      <c r="B20" s="35"/>
      <c r="C20" s="57"/>
      <c r="D20" s="57"/>
      <c r="E20" s="57"/>
      <c r="F20" s="57"/>
      <c r="J20" s="117" t="s">
        <v>26</v>
      </c>
      <c r="K20" s="10"/>
      <c r="L20" s="70"/>
      <c r="M20" s="70"/>
      <c r="N20" s="70"/>
      <c r="O20" s="70"/>
      <c r="P20" s="20"/>
      <c r="Q20" s="9"/>
      <c r="R20" s="9"/>
      <c r="S20" s="9"/>
      <c r="T20" s="9"/>
      <c r="U20" s="9"/>
      <c r="V20" s="9"/>
      <c r="W20" s="10"/>
    </row>
    <row r="21" spans="2:23" ht="18" customHeight="1" x14ac:dyDescent="0.3">
      <c r="B21" s="36"/>
      <c r="C21" s="64">
        <f>SQRT(C15)</f>
        <v>0.47140452079103168</v>
      </c>
      <c r="D21" s="64">
        <f t="shared" ref="D21:F21" si="2">SQRT(D15)</f>
        <v>0.37267799624996495</v>
      </c>
      <c r="E21" s="64">
        <f t="shared" si="2"/>
        <v>0.47140452079103168</v>
      </c>
      <c r="F21" s="64">
        <f t="shared" si="2"/>
        <v>0</v>
      </c>
      <c r="J21" s="118"/>
      <c r="K21" s="13"/>
      <c r="L21" s="36"/>
      <c r="M21" s="36"/>
      <c r="N21" s="36"/>
      <c r="O21" s="36"/>
      <c r="P21" s="14"/>
      <c r="W21" s="13"/>
    </row>
    <row r="22" spans="2:23" ht="18" customHeight="1" x14ac:dyDescent="0.35">
      <c r="B22" s="37"/>
      <c r="C22" s="56"/>
      <c r="D22" s="56"/>
      <c r="E22" s="56"/>
      <c r="F22" s="56"/>
      <c r="J22" s="118"/>
      <c r="K22" s="13"/>
      <c r="L22" s="64">
        <f>IF($D1=1,C27/$G27,C39/$G39)</f>
        <v>0.52185863170047242</v>
      </c>
      <c r="M22" s="64">
        <f>IF($D1=1,D27/$G27,D39/$G39)</f>
        <v>0.16502618927924417</v>
      </c>
      <c r="N22" s="64">
        <f>IF($D1=1,E27/$G27,E39/$G39)</f>
        <v>0.31311517902028341</v>
      </c>
      <c r="O22" s="64">
        <f>IF($D1=1,F27/$G27,F39/$G39)</f>
        <v>0</v>
      </c>
      <c r="P22" s="14"/>
      <c r="W22" s="13"/>
    </row>
    <row r="23" spans="2:23" ht="18" customHeight="1" x14ac:dyDescent="0.35">
      <c r="B23" s="35"/>
      <c r="C23" s="59"/>
      <c r="D23" s="59"/>
      <c r="E23" s="59"/>
      <c r="F23" s="59"/>
      <c r="J23" s="118"/>
      <c r="K23" s="13"/>
      <c r="L23" s="64"/>
      <c r="M23" s="64"/>
      <c r="N23" s="64"/>
      <c r="O23" s="64"/>
      <c r="P23" s="14"/>
      <c r="W23" s="13"/>
    </row>
    <row r="24" spans="2:23" ht="18" customHeight="1" x14ac:dyDescent="0.3">
      <c r="B24" s="36"/>
      <c r="C24" s="64">
        <f>SQRT(C18)</f>
        <v>1</v>
      </c>
      <c r="D24" s="64">
        <f t="shared" ref="D24:F24" si="3">SQRT(D18)</f>
        <v>1</v>
      </c>
      <c r="E24" s="64">
        <f t="shared" si="3"/>
        <v>1</v>
      </c>
      <c r="F24" s="64">
        <f t="shared" si="3"/>
        <v>0</v>
      </c>
      <c r="J24" s="118"/>
      <c r="K24" s="19"/>
      <c r="L24" s="37"/>
      <c r="M24" s="37"/>
      <c r="N24" s="37"/>
      <c r="O24" s="37"/>
      <c r="P24" s="16"/>
      <c r="Q24" s="17"/>
      <c r="R24" s="17"/>
      <c r="S24" s="17"/>
      <c r="T24" s="17"/>
      <c r="U24" s="17"/>
      <c r="V24" s="17"/>
      <c r="W24" s="19"/>
    </row>
    <row r="25" spans="2:23" ht="18" customHeight="1" x14ac:dyDescent="0.35">
      <c r="B25" s="37"/>
      <c r="C25" s="60"/>
      <c r="D25" s="60"/>
      <c r="E25" s="60"/>
      <c r="F25" s="60"/>
      <c r="J25" s="118"/>
      <c r="K25" s="35"/>
      <c r="L25" s="35"/>
      <c r="M25" s="35"/>
      <c r="N25" s="35"/>
      <c r="O25" s="35"/>
      <c r="P25" s="20"/>
      <c r="Q25" s="9"/>
      <c r="R25" s="9"/>
      <c r="S25" s="9"/>
      <c r="T25" s="9"/>
      <c r="U25" s="9"/>
      <c r="V25" s="9"/>
      <c r="W25" s="10"/>
    </row>
    <row r="26" spans="2:23" ht="18" customHeight="1" x14ac:dyDescent="0.35">
      <c r="B26" s="35"/>
      <c r="C26" s="59"/>
      <c r="D26" s="59"/>
      <c r="E26" s="59"/>
      <c r="F26" s="59"/>
      <c r="J26" s="118"/>
      <c r="K26" s="36"/>
      <c r="L26" s="36"/>
      <c r="M26" s="36"/>
      <c r="N26" s="36"/>
      <c r="O26" s="36"/>
      <c r="P26" s="14"/>
      <c r="W26" s="13"/>
    </row>
    <row r="27" spans="2:23" ht="18" customHeight="1" x14ac:dyDescent="0.35">
      <c r="B27" s="36"/>
      <c r="C27" s="58">
        <f>IF($D1=1,C9*C21,"")</f>
        <v>197.98989873223331</v>
      </c>
      <c r="D27" s="58">
        <f t="shared" ref="D27:F27" si="4">IF($D1=1,D9*D21,"")</f>
        <v>62.609903369994115</v>
      </c>
      <c r="E27" s="58">
        <f t="shared" si="4"/>
        <v>118.79393923933998</v>
      </c>
      <c r="F27" s="58">
        <f t="shared" si="4"/>
        <v>0</v>
      </c>
      <c r="G27" s="69">
        <f>SUM(C27:F27)</f>
        <v>379.39374134156742</v>
      </c>
      <c r="J27" s="118"/>
      <c r="K27" s="36"/>
      <c r="L27" s="110">
        <f>$P27*L22</f>
        <v>118.95192823517262</v>
      </c>
      <c r="M27" s="64">
        <f t="shared" ref="M27:O27" si="5">$P27*M22</f>
        <v>37.615902529203858</v>
      </c>
      <c r="N27" s="64">
        <f t="shared" si="5"/>
        <v>71.371156941103564</v>
      </c>
      <c r="O27" s="64">
        <f t="shared" si="5"/>
        <v>0</v>
      </c>
      <c r="P27" s="69">
        <f>IF(D1=1,(G27^2)/((G9*G9*Q9)+G30),(G39^2)/Q9)</f>
        <v>227.93898770548003</v>
      </c>
      <c r="W27" s="13"/>
    </row>
    <row r="28" spans="2:23" ht="18" customHeight="1" x14ac:dyDescent="0.35">
      <c r="B28" s="37"/>
      <c r="C28" s="60"/>
      <c r="D28" s="60"/>
      <c r="E28" s="60"/>
      <c r="F28" s="60"/>
      <c r="J28" s="118"/>
      <c r="K28" s="36"/>
      <c r="L28" s="64"/>
      <c r="M28" s="64"/>
      <c r="N28" s="64"/>
      <c r="O28" s="64"/>
      <c r="P28" s="14"/>
      <c r="W28" s="13"/>
    </row>
    <row r="29" spans="2:23" ht="18" customHeight="1" x14ac:dyDescent="0.35">
      <c r="B29" s="35"/>
      <c r="C29" s="57"/>
      <c r="D29" s="57"/>
      <c r="E29" s="57"/>
      <c r="F29" s="67"/>
      <c r="J29" s="119"/>
      <c r="K29" s="37"/>
      <c r="L29" s="56"/>
      <c r="M29" s="56"/>
      <c r="N29" s="56"/>
      <c r="O29" s="56"/>
      <c r="P29" s="16"/>
      <c r="Q29" s="17"/>
      <c r="R29" s="17"/>
      <c r="S29" s="17"/>
      <c r="T29" s="17"/>
      <c r="U29" s="17"/>
      <c r="V29" s="17"/>
      <c r="W29" s="19"/>
    </row>
    <row r="30" spans="2:23" ht="18" customHeight="1" x14ac:dyDescent="0.35">
      <c r="B30" s="36"/>
      <c r="C30" s="58">
        <f>IF($D1=1,C9*C15,"")</f>
        <v>93.333333333333343</v>
      </c>
      <c r="D30" s="58">
        <f t="shared" ref="D30:F30" si="6">IF($D1=1,D9*D15,"")</f>
        <v>23.333333333333336</v>
      </c>
      <c r="E30" s="58">
        <f t="shared" si="6"/>
        <v>56.000000000000007</v>
      </c>
      <c r="F30" s="58">
        <f t="shared" si="6"/>
        <v>0</v>
      </c>
      <c r="G30" s="69">
        <f>SUM(C30:F30)</f>
        <v>172.66666666666669</v>
      </c>
      <c r="J30" s="117" t="s">
        <v>28</v>
      </c>
      <c r="K30" s="10"/>
      <c r="L30" s="70"/>
      <c r="M30" s="70"/>
      <c r="N30" s="70"/>
      <c r="O30" s="70"/>
      <c r="P30" s="20"/>
      <c r="Q30" s="9"/>
      <c r="R30" s="9"/>
      <c r="S30" s="9"/>
      <c r="T30" s="9"/>
      <c r="U30" s="9"/>
      <c r="V30" s="9"/>
      <c r="W30" s="10"/>
    </row>
    <row r="31" spans="2:23" ht="18" customHeight="1" x14ac:dyDescent="0.35">
      <c r="B31" s="37"/>
      <c r="C31" s="56"/>
      <c r="D31" s="56"/>
      <c r="E31" s="56"/>
      <c r="F31" s="68"/>
      <c r="J31" s="118"/>
      <c r="K31" s="13"/>
      <c r="L31" s="36"/>
      <c r="M31" s="36"/>
      <c r="N31" s="36"/>
      <c r="O31" s="36"/>
      <c r="P31" s="14"/>
      <c r="W31" s="13"/>
    </row>
    <row r="32" spans="2:23" ht="18" customHeight="1" x14ac:dyDescent="0.35">
      <c r="B32" s="35"/>
      <c r="C32" s="66"/>
      <c r="D32" s="57"/>
      <c r="E32" s="66"/>
      <c r="F32" s="57"/>
      <c r="J32" s="118"/>
      <c r="K32" s="13"/>
      <c r="L32" s="64">
        <f>IF($D1=1,C9/$G9,C6)</f>
        <v>0.5</v>
      </c>
      <c r="M32" s="64">
        <f>IF($D1=1,D9/$G9,D6)</f>
        <v>0.2</v>
      </c>
      <c r="N32" s="64">
        <f>IF($D1=1,E9/$G9,E6)</f>
        <v>0.3</v>
      </c>
      <c r="O32" s="64">
        <f>IF($D1=1,F9/$G9,F6)</f>
        <v>0</v>
      </c>
      <c r="P32" s="14"/>
      <c r="W32" s="13"/>
    </row>
    <row r="33" spans="2:23" ht="18" customHeight="1" x14ac:dyDescent="0.35">
      <c r="B33" s="36"/>
      <c r="C33" s="58">
        <f>IF($D1=1,C9*C21*C24,"")</f>
        <v>197.98989873223331</v>
      </c>
      <c r="D33" s="58">
        <f t="shared" ref="D33:F33" si="7">IF($D1=1,D9*D21*D24,"")</f>
        <v>62.609903369994115</v>
      </c>
      <c r="E33" s="58">
        <f t="shared" si="7"/>
        <v>118.79393923933998</v>
      </c>
      <c r="F33" s="58">
        <f t="shared" si="7"/>
        <v>0</v>
      </c>
      <c r="G33" s="69">
        <f>SUM(C33:F33)</f>
        <v>379.39374134156742</v>
      </c>
      <c r="J33" s="118"/>
      <c r="K33" s="13"/>
      <c r="L33" s="64"/>
      <c r="M33" s="64"/>
      <c r="N33" s="64"/>
      <c r="O33" s="64"/>
      <c r="P33" s="14"/>
      <c r="W33" s="13"/>
    </row>
    <row r="34" spans="2:23" ht="18" customHeight="1" x14ac:dyDescent="0.35">
      <c r="B34" s="37"/>
      <c r="C34" s="27"/>
      <c r="D34" s="56"/>
      <c r="E34" s="27"/>
      <c r="F34" s="56"/>
      <c r="J34" s="118"/>
      <c r="K34" s="19"/>
      <c r="L34" s="37"/>
      <c r="M34" s="37"/>
      <c r="N34" s="37"/>
      <c r="O34" s="37"/>
      <c r="P34" s="16"/>
      <c r="Q34" s="17"/>
      <c r="R34" s="17"/>
      <c r="S34" s="17"/>
      <c r="T34" s="17"/>
      <c r="U34" s="17"/>
      <c r="V34" s="17"/>
      <c r="W34" s="19"/>
    </row>
    <row r="35" spans="2:23" ht="18" customHeight="1" x14ac:dyDescent="0.35">
      <c r="B35" s="35"/>
      <c r="C35" s="66"/>
      <c r="D35" s="57"/>
      <c r="E35" s="66"/>
      <c r="F35" s="57"/>
      <c r="J35" s="118"/>
      <c r="K35" s="35"/>
      <c r="L35" s="35"/>
      <c r="M35" s="35"/>
      <c r="N35" s="35"/>
      <c r="O35" s="35"/>
      <c r="P35" s="20"/>
      <c r="Q35" s="9"/>
      <c r="R35" s="9"/>
      <c r="S35" s="9"/>
      <c r="T35" s="9"/>
      <c r="U35" s="9"/>
      <c r="V35" s="9"/>
      <c r="W35" s="10"/>
    </row>
    <row r="36" spans="2:23" ht="18" customHeight="1" x14ac:dyDescent="0.35">
      <c r="B36" s="36"/>
      <c r="C36" s="58">
        <f>IFERROR(IF($D1=1,C9*C21/C24,""),0)</f>
        <v>197.98989873223331</v>
      </c>
      <c r="D36" s="58">
        <f t="shared" ref="D36:F36" si="8">IFERROR(IF($D1=1,D9*D21/D24,""),0)</f>
        <v>62.609903369994115</v>
      </c>
      <c r="E36" s="58">
        <f t="shared" si="8"/>
        <v>118.79393923933998</v>
      </c>
      <c r="F36" s="58">
        <f t="shared" si="8"/>
        <v>0</v>
      </c>
      <c r="G36" s="69">
        <f>SUM(C36:F36)</f>
        <v>379.39374134156742</v>
      </c>
      <c r="J36" s="118"/>
      <c r="K36" s="36"/>
      <c r="L36" s="36"/>
      <c r="M36" s="36"/>
      <c r="N36" s="36"/>
      <c r="O36" s="36"/>
      <c r="P36" s="14"/>
      <c r="W36" s="13"/>
    </row>
    <row r="37" spans="2:23" ht="18" customHeight="1" x14ac:dyDescent="0.35">
      <c r="B37" s="37"/>
      <c r="C37" s="27"/>
      <c r="D37" s="56"/>
      <c r="E37" s="27"/>
      <c r="F37" s="56"/>
      <c r="J37" s="118"/>
      <c r="K37" s="36"/>
      <c r="L37" s="110">
        <f>$P37*L32</f>
        <v>114.84076743783895</v>
      </c>
      <c r="M37" s="64">
        <f t="shared" ref="M37:O37" si="9">$P37*M32</f>
        <v>45.936306975135579</v>
      </c>
      <c r="N37" s="64">
        <f t="shared" si="9"/>
        <v>68.904460462703369</v>
      </c>
      <c r="O37" s="64">
        <f t="shared" si="9"/>
        <v>0</v>
      </c>
      <c r="P37" s="69">
        <f>IF(D1=1,G30/((G9*Q9)+(G30/G9)),G42/Q9)</f>
        <v>229.6815348756779</v>
      </c>
      <c r="W37" s="13"/>
    </row>
    <row r="38" spans="2:23" ht="18" customHeight="1" x14ac:dyDescent="0.35">
      <c r="B38" s="35"/>
      <c r="C38" s="59"/>
      <c r="D38" s="59"/>
      <c r="E38" s="59"/>
      <c r="F38" s="59"/>
      <c r="J38" s="118"/>
      <c r="K38" s="36"/>
      <c r="L38" s="64"/>
      <c r="M38" s="64"/>
      <c r="N38" s="64"/>
      <c r="O38" s="64"/>
      <c r="P38" s="14"/>
      <c r="W38" s="13"/>
    </row>
    <row r="39" spans="2:23" ht="18" customHeight="1" x14ac:dyDescent="0.35">
      <c r="B39" s="36"/>
      <c r="C39" s="58" t="str">
        <f>IF($D1=2,C6*C21,"")</f>
        <v/>
      </c>
      <c r="D39" s="58" t="str">
        <f t="shared" ref="D39:F39" si="10">IF($D1=2,D6*D21,"")</f>
        <v/>
      </c>
      <c r="E39" s="58" t="str">
        <f t="shared" si="10"/>
        <v/>
      </c>
      <c r="F39" s="58" t="str">
        <f t="shared" si="10"/>
        <v/>
      </c>
      <c r="G39" s="69">
        <f>SUM(C39:F39)</f>
        <v>0</v>
      </c>
      <c r="J39" s="119"/>
      <c r="K39" s="37"/>
      <c r="L39" s="56"/>
      <c r="M39" s="56"/>
      <c r="N39" s="56"/>
      <c r="O39" s="56"/>
      <c r="P39" s="16"/>
      <c r="Q39" s="17"/>
      <c r="R39" s="17"/>
      <c r="S39" s="17"/>
      <c r="T39" s="17"/>
      <c r="U39" s="17"/>
      <c r="V39" s="17"/>
      <c r="W39" s="19"/>
    </row>
    <row r="40" spans="2:23" ht="18" customHeight="1" x14ac:dyDescent="0.35">
      <c r="B40" s="37"/>
      <c r="C40" s="60"/>
      <c r="D40" s="60"/>
      <c r="E40" s="60"/>
      <c r="F40" s="60"/>
      <c r="J40" s="71"/>
      <c r="L40" s="51"/>
      <c r="M40" s="51"/>
      <c r="N40" s="51"/>
      <c r="O40" s="51"/>
    </row>
    <row r="41" spans="2:23" ht="18" customHeight="1" x14ac:dyDescent="0.35">
      <c r="B41" s="35"/>
      <c r="C41" s="57"/>
      <c r="D41" s="57"/>
      <c r="E41" s="57"/>
      <c r="F41" s="67"/>
      <c r="J41" s="79"/>
      <c r="K41" s="78"/>
      <c r="L41" s="70" t="s">
        <v>5</v>
      </c>
      <c r="M41" s="70" t="s">
        <v>6</v>
      </c>
      <c r="N41" s="70" t="s">
        <v>7</v>
      </c>
      <c r="O41" s="70" t="s">
        <v>8</v>
      </c>
      <c r="P41" s="75" t="s">
        <v>30</v>
      </c>
      <c r="Q41" s="76">
        <v>100</v>
      </c>
      <c r="R41" s="80" t="s">
        <v>31</v>
      </c>
      <c r="S41" s="77"/>
      <c r="T41" s="77"/>
      <c r="U41" s="77"/>
      <c r="V41" s="77"/>
      <c r="W41" s="78"/>
    </row>
    <row r="42" spans="2:23" ht="18" customHeight="1" x14ac:dyDescent="0.35">
      <c r="B42" s="36"/>
      <c r="C42" s="58" t="str">
        <f>IF($D1=2,C6*C15,"")</f>
        <v/>
      </c>
      <c r="D42" s="58" t="str">
        <f t="shared" ref="D42:F42" si="11">IF($D1=2,D6*D15,"")</f>
        <v/>
      </c>
      <c r="E42" s="58" t="str">
        <f t="shared" si="11"/>
        <v/>
      </c>
      <c r="F42" s="58" t="str">
        <f t="shared" si="11"/>
        <v/>
      </c>
      <c r="G42" s="69">
        <f>SUM(C42:F42)</f>
        <v>0</v>
      </c>
      <c r="J42" s="117" t="s">
        <v>29</v>
      </c>
      <c r="K42" s="10"/>
      <c r="L42" s="70"/>
      <c r="M42" s="70"/>
      <c r="N42" s="70"/>
      <c r="O42" s="70"/>
      <c r="P42" s="20"/>
      <c r="Q42" s="9"/>
      <c r="R42" s="9"/>
      <c r="S42" s="9"/>
      <c r="T42" s="9"/>
      <c r="U42" s="9"/>
      <c r="V42" s="9"/>
      <c r="W42" s="10"/>
    </row>
    <row r="43" spans="2:23" ht="18" customHeight="1" x14ac:dyDescent="0.35">
      <c r="B43" s="37"/>
      <c r="C43" s="56"/>
      <c r="D43" s="56"/>
      <c r="E43" s="56"/>
      <c r="F43" s="68"/>
      <c r="J43" s="118"/>
      <c r="K43" s="13"/>
      <c r="L43" s="36"/>
      <c r="M43" s="36"/>
      <c r="N43" s="36"/>
      <c r="O43" s="36"/>
      <c r="P43" s="14"/>
      <c r="W43" s="13"/>
    </row>
    <row r="44" spans="2:23" ht="18" customHeight="1" x14ac:dyDescent="0.35">
      <c r="B44" s="35"/>
      <c r="C44" s="66"/>
      <c r="D44" s="57"/>
      <c r="E44" s="66"/>
      <c r="F44" s="57"/>
      <c r="J44" s="118"/>
      <c r="K44" s="13"/>
      <c r="L44" s="64">
        <f>IF($D1=1,C36/$G36,C48/$G48)</f>
        <v>0.52185863170047242</v>
      </c>
      <c r="M44" s="64">
        <f>IF($D1=1,D36/$G36,D48/$G48)</f>
        <v>0.16502618927924417</v>
      </c>
      <c r="N44" s="64">
        <f>IF($D1=1,E36/$G36,E48/$G48)</f>
        <v>0.31311517902028341</v>
      </c>
      <c r="O44" s="64">
        <f>IF($D1=1,F36/$G36,F48/$G48)</f>
        <v>0</v>
      </c>
      <c r="P44" s="14"/>
      <c r="W44" s="13"/>
    </row>
    <row r="45" spans="2:23" ht="18" customHeight="1" x14ac:dyDescent="0.35">
      <c r="B45" s="36"/>
      <c r="C45" s="58" t="str">
        <f>IF($D1=2,C6*C21*C24,"")</f>
        <v/>
      </c>
      <c r="D45" s="58" t="str">
        <f t="shared" ref="D45:F45" si="12">IF($D1=2,D6*D21*D24,"")</f>
        <v/>
      </c>
      <c r="E45" s="58" t="str">
        <f t="shared" si="12"/>
        <v/>
      </c>
      <c r="F45" s="58" t="str">
        <f t="shared" si="12"/>
        <v/>
      </c>
      <c r="G45" s="69">
        <f>SUM(C45:F45)</f>
        <v>0</v>
      </c>
      <c r="J45" s="118"/>
      <c r="K45" s="13"/>
      <c r="L45" s="64"/>
      <c r="M45" s="64"/>
      <c r="N45" s="64"/>
      <c r="O45" s="64"/>
      <c r="P45" s="14"/>
      <c r="W45" s="13"/>
    </row>
    <row r="46" spans="2:23" ht="18" customHeight="1" x14ac:dyDescent="0.35">
      <c r="B46" s="37"/>
      <c r="C46" s="27"/>
      <c r="D46" s="56"/>
      <c r="E46" s="27"/>
      <c r="F46" s="56"/>
      <c r="J46" s="118"/>
      <c r="K46" s="19"/>
      <c r="L46" s="37"/>
      <c r="M46" s="37"/>
      <c r="N46" s="37"/>
      <c r="O46" s="37"/>
      <c r="P46" s="16"/>
      <c r="Q46" s="17"/>
      <c r="R46" s="17"/>
      <c r="S46" s="17"/>
      <c r="T46" s="17"/>
      <c r="U46" s="17"/>
      <c r="V46" s="17"/>
      <c r="W46" s="19"/>
    </row>
    <row r="47" spans="2:23" ht="18" customHeight="1" x14ac:dyDescent="0.35">
      <c r="B47" s="35"/>
      <c r="C47" s="66"/>
      <c r="D47" s="57"/>
      <c r="E47" s="66"/>
      <c r="F47" s="57"/>
      <c r="J47" s="118"/>
      <c r="K47" s="35"/>
      <c r="L47" s="35"/>
      <c r="M47" s="35"/>
      <c r="N47" s="35"/>
      <c r="O47" s="35"/>
      <c r="P47" s="20"/>
      <c r="Q47" s="9"/>
      <c r="R47" s="9"/>
      <c r="S47" s="9"/>
      <c r="T47" s="9"/>
      <c r="U47" s="9"/>
      <c r="V47" s="9"/>
      <c r="W47" s="10"/>
    </row>
    <row r="48" spans="2:23" ht="18" customHeight="1" x14ac:dyDescent="0.35">
      <c r="B48" s="36"/>
      <c r="C48" s="58" t="str">
        <f>IFERROR(IF($D1=2,C6*C21/C24,""),0)</f>
        <v/>
      </c>
      <c r="D48" s="58" t="str">
        <f t="shared" ref="D48:F48" si="13">IFERROR(IF($D1=2,D6*D21/D24,""),0)</f>
        <v/>
      </c>
      <c r="E48" s="58" t="str">
        <f t="shared" si="13"/>
        <v/>
      </c>
      <c r="F48" s="58" t="str">
        <f t="shared" si="13"/>
        <v/>
      </c>
      <c r="G48" s="69">
        <f>SUM(C48:F48)</f>
        <v>0</v>
      </c>
      <c r="J48" s="118"/>
      <c r="K48" s="36"/>
      <c r="L48" s="36"/>
      <c r="M48" s="36"/>
      <c r="N48" s="36"/>
      <c r="O48" s="36"/>
      <c r="P48" s="14"/>
      <c r="W48" s="13"/>
    </row>
    <row r="49" spans="2:23" ht="18" customHeight="1" x14ac:dyDescent="0.35">
      <c r="B49" s="37"/>
      <c r="C49" s="27"/>
      <c r="D49" s="56"/>
      <c r="E49" s="27"/>
      <c r="F49" s="56"/>
      <c r="J49" s="118"/>
      <c r="K49" s="36"/>
      <c r="L49" s="64">
        <f>$P49*L44</f>
        <v>52.185863170047242</v>
      </c>
      <c r="M49" s="64">
        <f t="shared" ref="M49:O49" si="14">$P49*M44</f>
        <v>16.502618927924416</v>
      </c>
      <c r="N49" s="64">
        <f t="shared" si="14"/>
        <v>31.311517902028342</v>
      </c>
      <c r="O49" s="64">
        <f t="shared" si="14"/>
        <v>0</v>
      </c>
      <c r="P49" s="69">
        <f>IF(D1=1,(Q41*G36)/G33,(Q41*G48)/G45)</f>
        <v>100</v>
      </c>
      <c r="W49" s="13"/>
    </row>
    <row r="50" spans="2:23" ht="18" customHeight="1" x14ac:dyDescent="0.35">
      <c r="C50" s="51"/>
      <c r="D50" s="51"/>
      <c r="E50" s="51"/>
      <c r="F50" s="51"/>
      <c r="J50" s="118"/>
      <c r="K50" s="36"/>
      <c r="L50" s="64"/>
      <c r="M50" s="64"/>
      <c r="N50" s="64"/>
      <c r="O50" s="64"/>
      <c r="P50" s="14"/>
      <c r="W50" s="13"/>
    </row>
    <row r="51" spans="2:23" ht="18" customHeight="1" x14ac:dyDescent="0.35">
      <c r="C51" s="51"/>
      <c r="D51" s="51"/>
      <c r="E51" s="51"/>
      <c r="F51" s="51"/>
      <c r="J51" s="119"/>
      <c r="K51" s="37"/>
      <c r="L51" s="56"/>
      <c r="M51" s="56"/>
      <c r="N51" s="56"/>
      <c r="O51" s="56"/>
      <c r="P51" s="16"/>
      <c r="Q51" s="17"/>
      <c r="R51" s="17"/>
      <c r="S51" s="17"/>
      <c r="T51" s="17"/>
      <c r="U51" s="17"/>
      <c r="V51" s="17"/>
      <c r="W51" s="19"/>
    </row>
    <row r="52" spans="2:23" ht="18" customHeight="1" x14ac:dyDescent="0.35">
      <c r="C52" s="51"/>
      <c r="D52" s="51"/>
      <c r="E52" s="51"/>
      <c r="F52" s="51"/>
    </row>
    <row r="53" spans="2:23" ht="14.4" customHeight="1" x14ac:dyDescent="0.35">
      <c r="C53" s="51"/>
      <c r="D53" s="51"/>
      <c r="E53" s="51"/>
      <c r="F53" s="51"/>
    </row>
    <row r="54" spans="2:23" ht="14.4" customHeight="1" x14ac:dyDescent="0.35">
      <c r="C54" s="51"/>
      <c r="D54" s="51"/>
      <c r="E54" s="51"/>
      <c r="F54" s="51"/>
    </row>
    <row r="55" spans="2:23" ht="14.4" customHeight="1" x14ac:dyDescent="0.35">
      <c r="C55" s="51"/>
      <c r="D55" s="51"/>
      <c r="E55" s="51"/>
      <c r="F55" s="51"/>
    </row>
    <row r="56" spans="2:23" ht="14.4" customHeight="1" x14ac:dyDescent="0.35">
      <c r="C56" s="51"/>
      <c r="D56" s="51"/>
      <c r="E56" s="51"/>
      <c r="F56" s="51"/>
    </row>
    <row r="57" spans="2:23" ht="14.4" customHeight="1" x14ac:dyDescent="0.3"/>
    <row r="58" spans="2:23" ht="14.4" customHeight="1" x14ac:dyDescent="0.3"/>
    <row r="59" spans="2:23" ht="14.4" customHeight="1" x14ac:dyDescent="0.3"/>
    <row r="60" spans="2:23" ht="14.4" customHeight="1" x14ac:dyDescent="0.3"/>
    <row r="61" spans="2:23" ht="14.4" customHeight="1" x14ac:dyDescent="0.3"/>
    <row r="62" spans="2:23" ht="14.4" customHeight="1" x14ac:dyDescent="0.3"/>
    <row r="63" spans="2:23" ht="14.4" customHeight="1" x14ac:dyDescent="0.3"/>
    <row r="64" spans="2:23" ht="14.4" customHeight="1" x14ac:dyDescent="0.3"/>
    <row r="65" ht="14.4" customHeight="1" x14ac:dyDescent="0.3"/>
    <row r="66" ht="14.4" customHeight="1" x14ac:dyDescent="0.3"/>
    <row r="67" ht="14.4" customHeight="1" x14ac:dyDescent="0.3"/>
    <row r="68" ht="14.4" customHeight="1" x14ac:dyDescent="0.3"/>
    <row r="69" ht="14.4" customHeight="1" x14ac:dyDescent="0.3"/>
    <row r="70" ht="14.4" customHeight="1" x14ac:dyDescent="0.3"/>
    <row r="71" ht="14.4" customHeight="1" x14ac:dyDescent="0.3"/>
    <row r="72" ht="14.4" customHeight="1" x14ac:dyDescent="0.3"/>
    <row r="73" ht="14.4" customHeight="1" x14ac:dyDescent="0.3"/>
    <row r="74" ht="14.4" customHeight="1" x14ac:dyDescent="0.3"/>
    <row r="75" ht="14.4" customHeight="1" x14ac:dyDescent="0.3"/>
    <row r="76" ht="14.4" customHeight="1" x14ac:dyDescent="0.3"/>
    <row r="77" ht="14.4" customHeight="1" x14ac:dyDescent="0.3"/>
    <row r="78" ht="14.4" customHeight="1" x14ac:dyDescent="0.3"/>
    <row r="79" ht="14.4" customHeight="1" x14ac:dyDescent="0.3"/>
    <row r="80" ht="14.4" customHeight="1" x14ac:dyDescent="0.3"/>
    <row r="81" ht="14.4" customHeight="1" x14ac:dyDescent="0.3"/>
    <row r="82" ht="14.4" customHeight="1" x14ac:dyDescent="0.3"/>
    <row r="83" ht="14.4" customHeight="1" x14ac:dyDescent="0.3"/>
    <row r="84" ht="14.4" customHeight="1" x14ac:dyDescent="0.3"/>
    <row r="85" ht="14.4" customHeight="1" x14ac:dyDescent="0.3"/>
    <row r="86" ht="14.4" customHeight="1" x14ac:dyDescent="0.3"/>
    <row r="87" ht="14.4" customHeight="1" x14ac:dyDescent="0.3"/>
    <row r="88" ht="14.4" customHeight="1" x14ac:dyDescent="0.3"/>
    <row r="89" ht="14.4" customHeight="1" x14ac:dyDescent="0.3"/>
    <row r="90" ht="14.4" customHeight="1" x14ac:dyDescent="0.3"/>
    <row r="91" ht="14.4" customHeight="1" x14ac:dyDescent="0.3"/>
    <row r="92" ht="14.4" customHeight="1" x14ac:dyDescent="0.3"/>
    <row r="93" ht="14.4" customHeight="1" x14ac:dyDescent="0.3"/>
    <row r="94" ht="14.4" customHeight="1" x14ac:dyDescent="0.3"/>
    <row r="95" ht="14.4" customHeight="1" x14ac:dyDescent="0.3"/>
    <row r="96" ht="14.4" customHeight="1" x14ac:dyDescent="0.3"/>
    <row r="97" ht="14.4" customHeight="1" x14ac:dyDescent="0.3"/>
    <row r="98" ht="14.4" customHeight="1" x14ac:dyDescent="0.3"/>
    <row r="99" ht="14.4" customHeight="1" x14ac:dyDescent="0.3"/>
    <row r="100" ht="14.4" customHeight="1" x14ac:dyDescent="0.3"/>
    <row r="101" ht="14.4" customHeight="1" x14ac:dyDescent="0.3"/>
    <row r="102" ht="14.4" customHeight="1" x14ac:dyDescent="0.3"/>
    <row r="103" ht="14.4" customHeight="1" x14ac:dyDescent="0.3"/>
    <row r="104" ht="14.4" customHeight="1" x14ac:dyDescent="0.3"/>
    <row r="105" ht="14.4" customHeight="1" x14ac:dyDescent="0.3"/>
    <row r="106" ht="14.4" customHeight="1" x14ac:dyDescent="0.3"/>
    <row r="107" ht="14.4" customHeight="1" x14ac:dyDescent="0.3"/>
    <row r="108" ht="14.4" customHeight="1" x14ac:dyDescent="0.3"/>
    <row r="109" ht="14.4" customHeight="1" x14ac:dyDescent="0.3"/>
    <row r="110" ht="14.4" customHeight="1" x14ac:dyDescent="0.3"/>
    <row r="111" ht="14.4" customHeight="1" x14ac:dyDescent="0.3"/>
    <row r="112" ht="14.4" customHeight="1" x14ac:dyDescent="0.3"/>
    <row r="113" ht="14.4" customHeight="1" x14ac:dyDescent="0.3"/>
    <row r="114" ht="14.4" customHeight="1" x14ac:dyDescent="0.3"/>
    <row r="115" ht="14.4" customHeight="1" x14ac:dyDescent="0.3"/>
    <row r="116" ht="14.4" customHeight="1" x14ac:dyDescent="0.3"/>
    <row r="117" ht="14.4" customHeight="1" x14ac:dyDescent="0.3"/>
    <row r="118" ht="14.4" customHeight="1" x14ac:dyDescent="0.3"/>
    <row r="119" ht="14.4" customHeight="1" x14ac:dyDescent="0.3"/>
    <row r="120" ht="14.4" customHeight="1" x14ac:dyDescent="0.3"/>
    <row r="121" ht="14.4" customHeight="1" x14ac:dyDescent="0.3"/>
    <row r="122" ht="14.4" customHeight="1" x14ac:dyDescent="0.3"/>
    <row r="123" ht="14.4" customHeight="1" x14ac:dyDescent="0.3"/>
    <row r="124" ht="14.4" customHeight="1" x14ac:dyDescent="0.3"/>
    <row r="125" ht="14.4" customHeight="1" x14ac:dyDescent="0.3"/>
    <row r="126" ht="14.4" customHeight="1" x14ac:dyDescent="0.3"/>
    <row r="127" ht="14.4" customHeight="1" x14ac:dyDescent="0.3"/>
    <row r="128" ht="14.4" customHeight="1" x14ac:dyDescent="0.3"/>
    <row r="129" ht="14.4" customHeight="1" x14ac:dyDescent="0.3"/>
    <row r="130" ht="14.4" customHeight="1" x14ac:dyDescent="0.3"/>
    <row r="131" ht="14.4" customHeight="1" x14ac:dyDescent="0.3"/>
    <row r="132" ht="14.4" customHeight="1" x14ac:dyDescent="0.3"/>
    <row r="133" ht="14.4" customHeight="1" x14ac:dyDescent="0.3"/>
    <row r="134" ht="14.4" customHeight="1" x14ac:dyDescent="0.3"/>
    <row r="135" ht="14.4" customHeight="1" x14ac:dyDescent="0.3"/>
    <row r="136" ht="14.4" customHeight="1" x14ac:dyDescent="0.3"/>
    <row r="137" ht="14.4" customHeight="1" x14ac:dyDescent="0.3"/>
    <row r="138" ht="14.4" customHeight="1" x14ac:dyDescent="0.3"/>
    <row r="139" ht="14.4" customHeight="1" x14ac:dyDescent="0.3"/>
    <row r="140" ht="14.4" customHeight="1" x14ac:dyDescent="0.3"/>
    <row r="141" ht="14.4" customHeight="1" x14ac:dyDescent="0.3"/>
    <row r="142" ht="14.4" customHeight="1" x14ac:dyDescent="0.3"/>
    <row r="143" ht="14.4" customHeight="1" x14ac:dyDescent="0.3"/>
    <row r="144" ht="14.4" customHeight="1" x14ac:dyDescent="0.3"/>
    <row r="145" ht="14.4" customHeight="1" x14ac:dyDescent="0.3"/>
    <row r="146" ht="14.4" customHeight="1" x14ac:dyDescent="0.3"/>
    <row r="147" ht="14.4" customHeight="1" x14ac:dyDescent="0.3"/>
    <row r="148" ht="14.4" customHeight="1" x14ac:dyDescent="0.3"/>
    <row r="149" ht="14.4" customHeight="1" x14ac:dyDescent="0.3"/>
    <row r="150" ht="14.4" customHeight="1" x14ac:dyDescent="0.3"/>
    <row r="151" ht="14.4" customHeight="1" x14ac:dyDescent="0.3"/>
    <row r="152" ht="14.4" customHeight="1" x14ac:dyDescent="0.3"/>
    <row r="153" ht="14.4" customHeight="1" x14ac:dyDescent="0.3"/>
    <row r="154" ht="14.4" customHeight="1" x14ac:dyDescent="0.3"/>
    <row r="155" ht="14.4" customHeight="1" x14ac:dyDescent="0.3"/>
    <row r="156" ht="14.4" customHeight="1" x14ac:dyDescent="0.3"/>
    <row r="157" ht="14.4" customHeight="1" x14ac:dyDescent="0.3"/>
    <row r="158" ht="14.4" customHeight="1" x14ac:dyDescent="0.3"/>
    <row r="159" ht="14.4" customHeight="1" x14ac:dyDescent="0.3"/>
    <row r="160" ht="14.4" customHeight="1" x14ac:dyDescent="0.3"/>
    <row r="161" ht="14.4" customHeight="1" x14ac:dyDescent="0.3"/>
    <row r="162" ht="14.4" customHeight="1" x14ac:dyDescent="0.3"/>
    <row r="163" ht="14.4" customHeight="1" x14ac:dyDescent="0.3"/>
    <row r="164" ht="14.4" customHeight="1" x14ac:dyDescent="0.3"/>
    <row r="165" ht="14.4" customHeight="1" x14ac:dyDescent="0.3"/>
    <row r="166" ht="14.4" customHeight="1" x14ac:dyDescent="0.3"/>
    <row r="167" ht="14.4" customHeight="1" x14ac:dyDescent="0.3"/>
    <row r="168" ht="14.4" customHeight="1" x14ac:dyDescent="0.3"/>
    <row r="179" ht="15" customHeight="1" x14ac:dyDescent="0.3"/>
  </sheetData>
  <mergeCells count="4">
    <mergeCell ref="J42:J51"/>
    <mergeCell ref="J10:J19"/>
    <mergeCell ref="J20:J29"/>
    <mergeCell ref="J30:J3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ESTRATO 1</vt:lpstr>
      <vt:lpstr>ESTRATO 2</vt:lpstr>
      <vt:lpstr>ESTRATO 3</vt:lpstr>
      <vt:lpstr>ESTRATO 4</vt:lpstr>
      <vt:lpstr>ESTIMACION</vt:lpstr>
      <vt:lpstr>TAMAÑO DE LA MUESTRA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Alberto</dc:creator>
  <cp:lastModifiedBy>JOSÉ ALBERTO HERMOSO GUTIÉRREZ</cp:lastModifiedBy>
  <dcterms:created xsi:type="dcterms:W3CDTF">2019-02-01T10:14:46Z</dcterms:created>
  <dcterms:modified xsi:type="dcterms:W3CDTF">2024-03-11T11:28:53Z</dcterms:modified>
</cp:coreProperties>
</file>