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-2023\TC3 2022-2023\FICHEROS EXCEL\"/>
    </mc:Choice>
  </mc:AlternateContent>
  <xr:revisionPtr revIDLastSave="0" documentId="13_ncr:1_{742E005F-615C-44B7-9A37-E62432671F0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STIMACION y TAMAÑO MUEST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B19" i="1"/>
  <c r="B18" i="1"/>
  <c r="P35" i="1" s="1"/>
  <c r="B21" i="1"/>
  <c r="F35" i="1"/>
  <c r="I43" i="1"/>
  <c r="I47" i="1" s="1"/>
  <c r="I40" i="1"/>
  <c r="S40" i="1" s="1"/>
  <c r="S7" i="1"/>
  <c r="I7" i="1"/>
  <c r="S4" i="1"/>
  <c r="I4" i="1"/>
  <c r="S43" i="1" l="1"/>
  <c r="S47" i="1" s="1"/>
  <c r="T50" i="1" s="1"/>
  <c r="I19" i="1"/>
  <c r="I33" i="1" s="1"/>
  <c r="J50" i="1"/>
  <c r="I50" i="1"/>
  <c r="S50" i="1" l="1"/>
  <c r="S19" i="1"/>
  <c r="S33" i="1"/>
  <c r="I22" i="1"/>
  <c r="S22" i="1" s="1"/>
  <c r="S26" i="1" s="1"/>
  <c r="S29" i="1" s="1"/>
  <c r="I26" i="1" l="1"/>
  <c r="J29" i="1"/>
  <c r="I29" i="1"/>
  <c r="T29" i="1"/>
  <c r="I11" i="1" l="1"/>
  <c r="S11" i="1" l="1"/>
  <c r="T14" i="1" s="1"/>
  <c r="J14" i="1"/>
  <c r="I14" i="1"/>
  <c r="S14" i="1" l="1"/>
</calcChain>
</file>

<file path=xl/sharedStrings.xml><?xml version="1.0" encoding="utf-8"?>
<sst xmlns="http://schemas.openxmlformats.org/spreadsheetml/2006/main" count="69" uniqueCount="37">
  <si>
    <t>DATOS DEL PROBLEMA</t>
  </si>
  <si>
    <t>FUNCIONES EXCEL UTILIZADAS</t>
  </si>
  <si>
    <t xml:space="preserve"> varianza del estimador</t>
  </si>
  <si>
    <t xml:space="preserve"> límite para el error de estimación</t>
  </si>
  <si>
    <r>
      <rPr>
        <i/>
        <sz val="16"/>
        <color theme="1"/>
        <rFont val="Times New Roman"/>
        <family val="1"/>
      </rPr>
      <t>z</t>
    </r>
    <r>
      <rPr>
        <b/>
        <i/>
        <sz val="8"/>
        <color theme="1"/>
        <rFont val="Times New Roman"/>
        <family val="1"/>
      </rPr>
      <t xml:space="preserve">c </t>
    </r>
    <r>
      <rPr>
        <b/>
        <i/>
        <sz val="14"/>
        <color theme="1"/>
        <rFont val="Times New Roman"/>
        <family val="1"/>
      </rPr>
      <t>=</t>
    </r>
  </si>
  <si>
    <t xml:space="preserve"> intervalo de confianza</t>
  </si>
  <si>
    <t>determinación del tamaño muestral</t>
  </si>
  <si>
    <t>n =</t>
  </si>
  <si>
    <t xml:space="preserve"> estimador del tamaño de la población</t>
  </si>
  <si>
    <t>elementos marcados</t>
  </si>
  <si>
    <t>elementos en la muestra de recaptura</t>
  </si>
  <si>
    <t>elementos marcados en la muestra de recaptura</t>
  </si>
  <si>
    <t>MUESTREO DIRECTO. ESTIMACIÓN DEL TAMAÑO DE LA POBLACIÓN.</t>
  </si>
  <si>
    <t>MUESTREO INVERSO. ESTIMACIÓN DEL TAMAÑO DE LA POBLACIÓN.</t>
  </si>
  <si>
    <t>MUESTREO POR CUADROS. ESTIMACIÓN DE LA DENSIDAD DE POBLACIÓN.</t>
  </si>
  <si>
    <t>MUESTREO POR CUADROS. ESTIMACIÓN DEL TAMAÑO DE LA POBLACIÓN.</t>
  </si>
  <si>
    <t>MUESTREO POR CUADROS CARGADOS. ESTIMACIÓN DEL TAMAÑO DE LA POBLACIÓN.</t>
  </si>
  <si>
    <t>MUESTREO POR CUADROS CARGADOS. ESTIMACIÓN DE LA DENSIDAD DE LA POBLACIÓN.</t>
  </si>
  <si>
    <t xml:space="preserve"> estimador de la densidad de la población</t>
  </si>
  <si>
    <t>t =</t>
  </si>
  <si>
    <t>s =</t>
  </si>
  <si>
    <t>A =</t>
  </si>
  <si>
    <t>a =</t>
  </si>
  <si>
    <t>Área total</t>
  </si>
  <si>
    <t>Área de cada cuadro</t>
  </si>
  <si>
    <t>Número de cuadros en la muestra</t>
  </si>
  <si>
    <t>y =</t>
  </si>
  <si>
    <t>Número de cuadros no cargados en la muestra</t>
  </si>
  <si>
    <t>MUESTREO DIRECTO E INVERSO</t>
  </si>
  <si>
    <t>MUESTREO POR CUADROS</t>
  </si>
  <si>
    <t>MUESTREO POR CUADROS CARGADOS</t>
  </si>
  <si>
    <r>
      <rPr>
        <i/>
        <sz val="14"/>
        <color theme="1"/>
        <rFont val="Times New Roman"/>
        <family val="1"/>
      </rPr>
      <t>B</t>
    </r>
    <r>
      <rPr>
        <sz val="9"/>
        <color theme="1"/>
        <rFont val="Times New Roman"/>
        <family val="1"/>
      </rPr>
      <t>M</t>
    </r>
    <r>
      <rPr>
        <i/>
        <sz val="11"/>
        <color theme="1"/>
        <rFont val="Times New Roman"/>
        <family val="1"/>
      </rPr>
      <t xml:space="preserve"> </t>
    </r>
    <r>
      <rPr>
        <i/>
        <sz val="14"/>
        <color theme="1"/>
        <rFont val="Times New Roman"/>
        <family val="1"/>
      </rPr>
      <t>=</t>
    </r>
  </si>
  <si>
    <r>
      <rPr>
        <i/>
        <sz val="14"/>
        <color theme="1"/>
        <rFont val="Times New Roman"/>
        <family val="1"/>
      </rPr>
      <t>B</t>
    </r>
    <r>
      <rPr>
        <sz val="9"/>
        <color theme="1"/>
        <rFont val="Calibri"/>
        <family val="2"/>
      </rPr>
      <t>λ</t>
    </r>
    <r>
      <rPr>
        <i/>
        <sz val="11"/>
        <color theme="1"/>
        <rFont val="Times New Roman"/>
        <family val="1"/>
      </rPr>
      <t xml:space="preserve"> </t>
    </r>
    <r>
      <rPr>
        <i/>
        <sz val="14"/>
        <color theme="1"/>
        <rFont val="Times New Roman"/>
        <family val="1"/>
      </rPr>
      <t>=</t>
    </r>
  </si>
  <si>
    <t>Ejemplo 6.2</t>
  </si>
  <si>
    <t>Ejemplo 6.5</t>
  </si>
  <si>
    <t>Ejemplo 6.6</t>
  </si>
  <si>
    <t>Número medio de elementos por cuadro en la muestra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</si>
</sst>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6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4"/>
      <color rgb="FFFF0000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horizontal="left" vertical="center"/>
    </xf>
    <xf numFmtId="0" fontId="0" fillId="0" borderId="4" xfId="0" applyBorder="1"/>
    <xf numFmtId="0" fontId="5" fillId="0" borderId="0" xfId="0" quotePrefix="1" applyFont="1"/>
    <xf numFmtId="0" fontId="0" fillId="0" borderId="5" xfId="0" applyBorder="1"/>
    <xf numFmtId="0" fontId="6" fillId="0" borderId="0" xfId="0" applyFont="1" applyAlignment="1">
      <alignment horizontal="left" vertic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6" xfId="0" applyBorder="1"/>
    <xf numFmtId="0" fontId="0" fillId="0" borderId="7" xfId="0" applyBorder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 textRotation="90"/>
    </xf>
    <xf numFmtId="0" fontId="0" fillId="0" borderId="1" xfId="0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0" fontId="12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6" fillId="0" borderId="1" xfId="0" applyFont="1" applyBorder="1"/>
    <xf numFmtId="0" fontId="3" fillId="0" borderId="10" xfId="0" applyFont="1" applyBorder="1" applyAlignment="1">
      <alignment horizontal="center"/>
    </xf>
    <xf numFmtId="0" fontId="1" fillId="0" borderId="10" xfId="0" applyFont="1" applyBorder="1"/>
    <xf numFmtId="0" fontId="4" fillId="0" borderId="10" xfId="0" applyFont="1" applyBorder="1"/>
    <xf numFmtId="0" fontId="13" fillId="0" borderId="10" xfId="0" applyFont="1" applyBorder="1"/>
    <xf numFmtId="0" fontId="9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19</xdr:row>
      <xdr:rowOff>190500</xdr:rowOff>
    </xdr:from>
    <xdr:to>
      <xdr:col>0</xdr:col>
      <xdr:colOff>752501</xdr:colOff>
      <xdr:row>20</xdr:row>
      <xdr:rowOff>224051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80F613-A0FC-472F-9BF1-4697052B0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4533900"/>
          <a:ext cx="304826" cy="262151"/>
        </a:xfrm>
        <a:prstGeom prst="rect">
          <a:avLst/>
        </a:prstGeom>
      </xdr:spPr>
    </xdr:pic>
    <xdr:clientData/>
  </xdr:twoCellAnchor>
  <xdr:twoCellAnchor editAs="oneCell">
    <xdr:from>
      <xdr:col>6</xdr:col>
      <xdr:colOff>485775</xdr:colOff>
      <xdr:row>2</xdr:row>
      <xdr:rowOff>38100</xdr:rowOff>
    </xdr:from>
    <xdr:to>
      <xdr:col>8</xdr:col>
      <xdr:colOff>20303</xdr:colOff>
      <xdr:row>5</xdr:row>
      <xdr:rowOff>29015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5D1F81-2051-4611-AB8C-ED4388BBF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4325" y="495300"/>
          <a:ext cx="1268078" cy="676715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5</xdr:row>
      <xdr:rowOff>19050</xdr:rowOff>
    </xdr:from>
    <xdr:to>
      <xdr:col>8</xdr:col>
      <xdr:colOff>2827</xdr:colOff>
      <xdr:row>7</xdr:row>
      <xdr:rowOff>195889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3C967E1-28DD-41F1-A7A7-45A2BF878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3775" y="1162050"/>
          <a:ext cx="1841152" cy="634039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8</xdr:row>
      <xdr:rowOff>19050</xdr:rowOff>
    </xdr:from>
    <xdr:to>
      <xdr:col>6</xdr:col>
      <xdr:colOff>169380</xdr:colOff>
      <xdr:row>11</xdr:row>
      <xdr:rowOff>16061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3876547-F448-4484-A529-EE9D38F6E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24450" y="1847850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9</xdr:row>
      <xdr:rowOff>57150</xdr:rowOff>
    </xdr:from>
    <xdr:to>
      <xdr:col>8</xdr:col>
      <xdr:colOff>22237</xdr:colOff>
      <xdr:row>11</xdr:row>
      <xdr:rowOff>154734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CC3133C-3DCC-4107-A576-D723215E8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00950" y="2114550"/>
          <a:ext cx="1603387" cy="554784"/>
        </a:xfrm>
        <a:prstGeom prst="rect">
          <a:avLst/>
        </a:prstGeom>
      </xdr:spPr>
    </xdr:pic>
    <xdr:clientData/>
  </xdr:twoCellAnchor>
  <xdr:twoCellAnchor editAs="oneCell">
    <xdr:from>
      <xdr:col>5</xdr:col>
      <xdr:colOff>685800</xdr:colOff>
      <xdr:row>12</xdr:row>
      <xdr:rowOff>95250</xdr:rowOff>
    </xdr:from>
    <xdr:to>
      <xdr:col>8</xdr:col>
      <xdr:colOff>24545</xdr:colOff>
      <xdr:row>14</xdr:row>
      <xdr:rowOff>144062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6457497-9947-4CEA-A07A-CA0943317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53300" y="2838450"/>
          <a:ext cx="1853345" cy="506012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23</xdr:row>
      <xdr:rowOff>19050</xdr:rowOff>
    </xdr:from>
    <xdr:to>
      <xdr:col>6</xdr:col>
      <xdr:colOff>178905</xdr:colOff>
      <xdr:row>26</xdr:row>
      <xdr:rowOff>16061</xdr:rowOff>
    </xdr:to>
    <xdr:pic>
      <xdr:nvPicPr>
        <xdr:cNvPr id="43" name="Imagen 42">
          <a:extLst>
            <a:ext uri="{FF2B5EF4-FFF2-40B4-BE49-F238E27FC236}">
              <a16:creationId xmlns:a16="http://schemas.microsoft.com/office/drawing/2014/main" id="{5741C131-6F9B-463E-97D4-E22BEC376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33975" y="5276850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44</xdr:row>
      <xdr:rowOff>19050</xdr:rowOff>
    </xdr:from>
    <xdr:to>
      <xdr:col>6</xdr:col>
      <xdr:colOff>169380</xdr:colOff>
      <xdr:row>47</xdr:row>
      <xdr:rowOff>16061</xdr:rowOff>
    </xdr:to>
    <xdr:pic>
      <xdr:nvPicPr>
        <xdr:cNvPr id="44" name="Imagen 43">
          <a:extLst>
            <a:ext uri="{FF2B5EF4-FFF2-40B4-BE49-F238E27FC236}">
              <a16:creationId xmlns:a16="http://schemas.microsoft.com/office/drawing/2014/main" id="{ADDAD0A8-6105-4A8A-A4F3-1275D4520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24450" y="10077450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44</xdr:row>
      <xdr:rowOff>19050</xdr:rowOff>
    </xdr:from>
    <xdr:to>
      <xdr:col>16</xdr:col>
      <xdr:colOff>169380</xdr:colOff>
      <xdr:row>47</xdr:row>
      <xdr:rowOff>16061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DE30E3DB-ED5F-4FAA-B40C-F1233D617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906500" y="10077450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23</xdr:row>
      <xdr:rowOff>9525</xdr:rowOff>
    </xdr:from>
    <xdr:to>
      <xdr:col>16</xdr:col>
      <xdr:colOff>159855</xdr:colOff>
      <xdr:row>26</xdr:row>
      <xdr:rowOff>6536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F538F321-EFD2-428C-8136-572D0C381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896975" y="5267325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8</xdr:row>
      <xdr:rowOff>9525</xdr:rowOff>
    </xdr:from>
    <xdr:to>
      <xdr:col>16</xdr:col>
      <xdr:colOff>159855</xdr:colOff>
      <xdr:row>11</xdr:row>
      <xdr:rowOff>6536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902D5BEB-1EEE-4BF2-A8E7-04623D729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896975" y="1838325"/>
          <a:ext cx="2493480" cy="68281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</xdr:row>
      <xdr:rowOff>9525</xdr:rowOff>
    </xdr:from>
    <xdr:to>
      <xdr:col>8</xdr:col>
      <xdr:colOff>23692</xdr:colOff>
      <xdr:row>19</xdr:row>
      <xdr:rowOff>186364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32EFD03-05CC-421F-9690-A575D6ED4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401050" y="3895725"/>
          <a:ext cx="804742" cy="63403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19</xdr:row>
      <xdr:rowOff>219075</xdr:rowOff>
    </xdr:from>
    <xdr:to>
      <xdr:col>8</xdr:col>
      <xdr:colOff>22250</xdr:colOff>
      <xdr:row>22</xdr:row>
      <xdr:rowOff>191700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83FCA5A-1F17-4D2C-A073-06F6F3207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448550" y="4562475"/>
          <a:ext cx="1755800" cy="658425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24</xdr:row>
      <xdr:rowOff>66675</xdr:rowOff>
    </xdr:from>
    <xdr:to>
      <xdr:col>8</xdr:col>
      <xdr:colOff>25279</xdr:colOff>
      <xdr:row>26</xdr:row>
      <xdr:rowOff>170356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40CFA29-3157-44FA-A0B9-2D5261416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677150" y="5553075"/>
          <a:ext cx="1530229" cy="560881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27</xdr:row>
      <xdr:rowOff>104775</xdr:rowOff>
    </xdr:from>
    <xdr:to>
      <xdr:col>8</xdr:col>
      <xdr:colOff>1293</xdr:colOff>
      <xdr:row>29</xdr:row>
      <xdr:rowOff>147490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3D01A54-FD2D-40C7-96AC-92ED1AF38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458075" y="6276975"/>
          <a:ext cx="1725318" cy="499915"/>
        </a:xfrm>
        <a:prstGeom prst="rect">
          <a:avLst/>
        </a:prstGeom>
      </xdr:spPr>
    </xdr:pic>
    <xdr:clientData/>
  </xdr:twoCellAnchor>
  <xdr:twoCellAnchor editAs="oneCell">
    <xdr:from>
      <xdr:col>6</xdr:col>
      <xdr:colOff>885825</xdr:colOff>
      <xdr:row>31</xdr:row>
      <xdr:rowOff>47625</xdr:rowOff>
    </xdr:from>
    <xdr:to>
      <xdr:col>8</xdr:col>
      <xdr:colOff>17982</xdr:colOff>
      <xdr:row>33</xdr:row>
      <xdr:rowOff>187885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D68AF7-79D0-40FD-AD07-4DDE5D0A7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334375" y="7134225"/>
          <a:ext cx="865707" cy="59746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33</xdr:row>
      <xdr:rowOff>85725</xdr:rowOff>
    </xdr:from>
    <xdr:to>
      <xdr:col>5</xdr:col>
      <xdr:colOff>29401</xdr:colOff>
      <xdr:row>35</xdr:row>
      <xdr:rowOff>171116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8C819F59-FB3E-42F3-A417-74B2DE191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953125" y="7629525"/>
          <a:ext cx="743776" cy="542591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38</xdr:row>
      <xdr:rowOff>38100</xdr:rowOff>
    </xdr:from>
    <xdr:to>
      <xdr:col>8</xdr:col>
      <xdr:colOff>16514</xdr:colOff>
      <xdr:row>41</xdr:row>
      <xdr:rowOff>10725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C02430C5-2F7C-4B8C-B8C7-95866F295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686675" y="8724900"/>
          <a:ext cx="1511939" cy="65842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41</xdr:row>
      <xdr:rowOff>47625</xdr:rowOff>
    </xdr:from>
    <xdr:to>
      <xdr:col>8</xdr:col>
      <xdr:colOff>6242</xdr:colOff>
      <xdr:row>43</xdr:row>
      <xdr:rowOff>224464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E1507E71-9F7D-45A4-984F-E6AD1F464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505700" y="9420225"/>
          <a:ext cx="1682642" cy="634039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45</xdr:row>
      <xdr:rowOff>66675</xdr:rowOff>
    </xdr:from>
    <xdr:to>
      <xdr:col>8</xdr:col>
      <xdr:colOff>25279</xdr:colOff>
      <xdr:row>47</xdr:row>
      <xdr:rowOff>170356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6DEAABD6-B8E3-4519-AFA5-9A65077EB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677150" y="10353675"/>
          <a:ext cx="1530229" cy="560881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48</xdr:row>
      <xdr:rowOff>95250</xdr:rowOff>
    </xdr:from>
    <xdr:to>
      <xdr:col>8</xdr:col>
      <xdr:colOff>26439</xdr:colOff>
      <xdr:row>50</xdr:row>
      <xdr:rowOff>137965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2D549A96-1EF4-4E4D-BD05-0B953CEBC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477125" y="11068050"/>
          <a:ext cx="1731414" cy="499915"/>
        </a:xfrm>
        <a:prstGeom prst="rect">
          <a:avLst/>
        </a:prstGeom>
      </xdr:spPr>
    </xdr:pic>
    <xdr:clientData/>
  </xdr:twoCellAnchor>
  <xdr:twoCellAnchor editAs="oneCell">
    <xdr:from>
      <xdr:col>16</xdr:col>
      <xdr:colOff>295275</xdr:colOff>
      <xdr:row>2</xdr:row>
      <xdr:rowOff>38100</xdr:rowOff>
    </xdr:from>
    <xdr:to>
      <xdr:col>18</xdr:col>
      <xdr:colOff>7349</xdr:colOff>
      <xdr:row>5</xdr:row>
      <xdr:rowOff>29015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6513F745-151F-47DA-A708-A6E3B4989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6525875" y="495300"/>
          <a:ext cx="1274174" cy="676715"/>
        </a:xfrm>
        <a:prstGeom prst="rect">
          <a:avLst/>
        </a:prstGeom>
      </xdr:spPr>
    </xdr:pic>
    <xdr:clientData/>
  </xdr:twoCellAnchor>
  <xdr:twoCellAnchor editAs="oneCell">
    <xdr:from>
      <xdr:col>15</xdr:col>
      <xdr:colOff>523875</xdr:colOff>
      <xdr:row>5</xdr:row>
      <xdr:rowOff>0</xdr:rowOff>
    </xdr:from>
    <xdr:to>
      <xdr:col>18</xdr:col>
      <xdr:colOff>21877</xdr:colOff>
      <xdr:row>7</xdr:row>
      <xdr:rowOff>219515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6EF3B48C-3E8C-427C-8E68-33969DC07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5973425" y="1143000"/>
          <a:ext cx="1841152" cy="676715"/>
        </a:xfrm>
        <a:prstGeom prst="rect">
          <a:avLst/>
        </a:prstGeom>
      </xdr:spPr>
    </xdr:pic>
    <xdr:clientData/>
  </xdr:twoCellAnchor>
  <xdr:twoCellAnchor editAs="oneCell">
    <xdr:from>
      <xdr:col>15</xdr:col>
      <xdr:colOff>771525</xdr:colOff>
      <xdr:row>9</xdr:row>
      <xdr:rowOff>66675</xdr:rowOff>
    </xdr:from>
    <xdr:to>
      <xdr:col>18</xdr:col>
      <xdr:colOff>25665</xdr:colOff>
      <xdr:row>11</xdr:row>
      <xdr:rowOff>170356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6A5C7DC2-3620-410C-AC02-7CD1499C0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6221075" y="2124075"/>
          <a:ext cx="1597290" cy="560881"/>
        </a:xfrm>
        <a:prstGeom prst="rect">
          <a:avLst/>
        </a:prstGeom>
      </xdr:spPr>
    </xdr:pic>
    <xdr:clientData/>
  </xdr:twoCellAnchor>
  <xdr:twoCellAnchor editAs="oneCell">
    <xdr:from>
      <xdr:col>15</xdr:col>
      <xdr:colOff>504825</xdr:colOff>
      <xdr:row>12</xdr:row>
      <xdr:rowOff>104775</xdr:rowOff>
    </xdr:from>
    <xdr:to>
      <xdr:col>18</xdr:col>
      <xdr:colOff>21116</xdr:colOff>
      <xdr:row>14</xdr:row>
      <xdr:rowOff>153587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6F4922D1-B33D-4F39-9DC2-B8B0A25D6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5954375" y="2847975"/>
          <a:ext cx="1859441" cy="506012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</xdr:colOff>
      <xdr:row>17</xdr:row>
      <xdr:rowOff>9525</xdr:rowOff>
    </xdr:from>
    <xdr:to>
      <xdr:col>18</xdr:col>
      <xdr:colOff>29854</xdr:colOff>
      <xdr:row>19</xdr:row>
      <xdr:rowOff>186364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983142B2-C9C5-4CAB-AA1C-D1FA57BA2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6249650" y="3895725"/>
          <a:ext cx="1572904" cy="634039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85725</xdr:colOff>
      <xdr:row>19</xdr:row>
      <xdr:rowOff>209550</xdr:rowOff>
    </xdr:from>
    <xdr:to>
      <xdr:col>18</xdr:col>
      <xdr:colOff>28079</xdr:colOff>
      <xdr:row>23</xdr:row>
      <xdr:rowOff>8444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249E9089-8685-4357-BED8-400DE7606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4754225" y="4552950"/>
          <a:ext cx="3066554" cy="713294"/>
        </a:xfrm>
        <a:prstGeom prst="rect">
          <a:avLst/>
        </a:prstGeom>
      </xdr:spPr>
    </xdr:pic>
    <xdr:clientData/>
  </xdr:twoCellAnchor>
  <xdr:twoCellAnchor editAs="oneCell">
    <xdr:from>
      <xdr:col>15</xdr:col>
      <xdr:colOff>695325</xdr:colOff>
      <xdr:row>24</xdr:row>
      <xdr:rowOff>66675</xdr:rowOff>
    </xdr:from>
    <xdr:to>
      <xdr:col>18</xdr:col>
      <xdr:colOff>16527</xdr:colOff>
      <xdr:row>26</xdr:row>
      <xdr:rowOff>170356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42516C7F-2440-4C0A-8C8E-3913F5218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6144875" y="5553075"/>
          <a:ext cx="1664352" cy="560881"/>
        </a:xfrm>
        <a:prstGeom prst="rect">
          <a:avLst/>
        </a:prstGeom>
      </xdr:spPr>
    </xdr:pic>
    <xdr:clientData/>
  </xdr:twoCellAnchor>
  <xdr:twoCellAnchor editAs="oneCell">
    <xdr:from>
      <xdr:col>15</xdr:col>
      <xdr:colOff>361950</xdr:colOff>
      <xdr:row>27</xdr:row>
      <xdr:rowOff>104775</xdr:rowOff>
    </xdr:from>
    <xdr:to>
      <xdr:col>18</xdr:col>
      <xdr:colOff>6268</xdr:colOff>
      <xdr:row>29</xdr:row>
      <xdr:rowOff>153587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2F7E98BA-C7AD-40FD-8822-1468D3EBE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5811500" y="6276975"/>
          <a:ext cx="1987468" cy="506012"/>
        </a:xfrm>
        <a:prstGeom prst="rect">
          <a:avLst/>
        </a:prstGeom>
      </xdr:spPr>
    </xdr:pic>
    <xdr:clientData/>
  </xdr:twoCellAnchor>
  <xdr:twoCellAnchor editAs="oneCell">
    <xdr:from>
      <xdr:col>16</xdr:col>
      <xdr:colOff>714375</xdr:colOff>
      <xdr:row>31</xdr:row>
      <xdr:rowOff>38100</xdr:rowOff>
    </xdr:from>
    <xdr:to>
      <xdr:col>18</xdr:col>
      <xdr:colOff>30175</xdr:colOff>
      <xdr:row>33</xdr:row>
      <xdr:rowOff>178360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27ACC517-A4A9-4627-B581-D48C2AF10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6944975" y="7124700"/>
          <a:ext cx="877900" cy="597460"/>
        </a:xfrm>
        <a:prstGeom prst="rect">
          <a:avLst/>
        </a:prstGeom>
      </xdr:spPr>
    </xdr:pic>
    <xdr:clientData/>
  </xdr:twoCellAnchor>
  <xdr:twoCellAnchor editAs="oneCell">
    <xdr:from>
      <xdr:col>13</xdr:col>
      <xdr:colOff>742950</xdr:colOff>
      <xdr:row>33</xdr:row>
      <xdr:rowOff>104775</xdr:rowOff>
    </xdr:from>
    <xdr:to>
      <xdr:col>15</xdr:col>
      <xdr:colOff>22171</xdr:colOff>
      <xdr:row>35</xdr:row>
      <xdr:rowOff>190166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FFA9189-C5A7-41AA-8AC5-82FF80613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4630400" y="7648575"/>
          <a:ext cx="841321" cy="542591"/>
        </a:xfrm>
        <a:prstGeom prst="rect">
          <a:avLst/>
        </a:prstGeom>
      </xdr:spPr>
    </xdr:pic>
    <xdr:clientData/>
  </xdr:twoCellAnchor>
  <xdr:twoCellAnchor editAs="oneCell">
    <xdr:from>
      <xdr:col>15</xdr:col>
      <xdr:colOff>247650</xdr:colOff>
      <xdr:row>38</xdr:row>
      <xdr:rowOff>28575</xdr:rowOff>
    </xdr:from>
    <xdr:to>
      <xdr:col>18</xdr:col>
      <xdr:colOff>38285</xdr:colOff>
      <xdr:row>41</xdr:row>
      <xdr:rowOff>1200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1B60D8F-111C-40B5-80F0-FA8D4FDE6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5697200" y="8715375"/>
          <a:ext cx="2133785" cy="658425"/>
        </a:xfrm>
        <a:prstGeom prst="rect">
          <a:avLst/>
        </a:prstGeom>
      </xdr:spPr>
    </xdr:pic>
    <xdr:clientData/>
  </xdr:twoCellAnchor>
  <xdr:twoCellAnchor editAs="oneCell">
    <xdr:from>
      <xdr:col>14</xdr:col>
      <xdr:colOff>428625</xdr:colOff>
      <xdr:row>41</xdr:row>
      <xdr:rowOff>19050</xdr:rowOff>
    </xdr:from>
    <xdr:to>
      <xdr:col>18</xdr:col>
      <xdr:colOff>41766</xdr:colOff>
      <xdr:row>44</xdr:row>
      <xdr:rowOff>3868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EAA03733-B8E9-44F9-B219-80B0F933E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5097125" y="9391650"/>
          <a:ext cx="2737341" cy="670618"/>
        </a:xfrm>
        <a:prstGeom prst="rect">
          <a:avLst/>
        </a:prstGeom>
      </xdr:spPr>
    </xdr:pic>
    <xdr:clientData/>
  </xdr:twoCellAnchor>
  <xdr:twoCellAnchor editAs="oneCell">
    <xdr:from>
      <xdr:col>15</xdr:col>
      <xdr:colOff>714375</xdr:colOff>
      <xdr:row>45</xdr:row>
      <xdr:rowOff>66675</xdr:rowOff>
    </xdr:from>
    <xdr:to>
      <xdr:col>18</xdr:col>
      <xdr:colOff>29481</xdr:colOff>
      <xdr:row>47</xdr:row>
      <xdr:rowOff>170356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39A24A1C-743E-4697-8DCC-2AC5922AE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6163925" y="10353675"/>
          <a:ext cx="1658256" cy="560881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381000</xdr:colOff>
      <xdr:row>48</xdr:row>
      <xdr:rowOff>114300</xdr:rowOff>
    </xdr:from>
    <xdr:to>
      <xdr:col>18</xdr:col>
      <xdr:colOff>31415</xdr:colOff>
      <xdr:row>50</xdr:row>
      <xdr:rowOff>157015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568A1358-D414-4E6A-B578-2713D4FEA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5830550" y="11087100"/>
          <a:ext cx="1993565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1"/>
  <sheetViews>
    <sheetView showGridLines="0" tabSelected="1" zoomScaleNormal="100" workbookViewId="0"/>
  </sheetViews>
  <sheetFormatPr baseColWidth="10" defaultRowHeight="15" x14ac:dyDescent="0.25"/>
  <cols>
    <col min="3" max="3" width="53.7109375" bestFit="1" customWidth="1"/>
    <col min="4" max="6" width="11.7109375" customWidth="1"/>
    <col min="7" max="7" width="14.28515625" customWidth="1"/>
    <col min="8" max="8" width="11.7109375" customWidth="1"/>
    <col min="9" max="11" width="15.7109375" customWidth="1"/>
    <col min="12" max="18" width="11.7109375" customWidth="1"/>
    <col min="19" max="20" width="15.7109375" customWidth="1"/>
    <col min="21" max="24" width="11.7109375" customWidth="1"/>
    <col min="26" max="27" width="12.28515625" bestFit="1" customWidth="1"/>
    <col min="28" max="28" width="12.28515625" customWidth="1"/>
  </cols>
  <sheetData>
    <row r="1" spans="1:23" ht="18" customHeight="1" x14ac:dyDescent="0.3">
      <c r="B1" s="1" t="s">
        <v>0</v>
      </c>
      <c r="G1" s="2" t="s">
        <v>1</v>
      </c>
    </row>
    <row r="2" spans="1:23" ht="18" customHeight="1" x14ac:dyDescent="0.3">
      <c r="A2" s="41" t="s">
        <v>28</v>
      </c>
      <c r="D2" s="29" t="s">
        <v>12</v>
      </c>
      <c r="E2" s="44"/>
      <c r="F2" s="30"/>
      <c r="G2" s="30"/>
      <c r="H2" s="45"/>
      <c r="I2" s="30"/>
      <c r="J2" s="30"/>
      <c r="K2" s="46"/>
      <c r="L2" s="46"/>
      <c r="M2" s="31"/>
      <c r="N2" s="29" t="s">
        <v>13</v>
      </c>
      <c r="O2" s="30"/>
      <c r="P2" s="30"/>
      <c r="Q2" s="30"/>
      <c r="R2" s="47"/>
      <c r="S2" s="30"/>
      <c r="T2" s="30"/>
      <c r="U2" s="30"/>
      <c r="V2" s="30"/>
      <c r="W2" s="31"/>
    </row>
    <row r="3" spans="1:23" ht="18" customHeight="1" x14ac:dyDescent="0.25">
      <c r="A3" s="48" t="s">
        <v>19</v>
      </c>
      <c r="B3" s="42">
        <v>100</v>
      </c>
      <c r="C3" s="40" t="s">
        <v>9</v>
      </c>
      <c r="D3" s="8"/>
      <c r="I3" s="18"/>
      <c r="N3" s="8"/>
      <c r="S3" s="25"/>
      <c r="W3" s="10"/>
    </row>
    <row r="4" spans="1:23" ht="18" customHeight="1" x14ac:dyDescent="0.35">
      <c r="A4" s="48" t="s">
        <v>7</v>
      </c>
      <c r="B4" s="42">
        <v>160</v>
      </c>
      <c r="C4" s="40" t="s">
        <v>10</v>
      </c>
      <c r="D4" s="8"/>
      <c r="I4" s="33">
        <f>B4*B3/B5</f>
        <v>1066.6666666666667</v>
      </c>
      <c r="J4" s="9" t="s">
        <v>8</v>
      </c>
      <c r="N4" s="8"/>
      <c r="S4" s="11">
        <f>B4*B3/B5</f>
        <v>1066.6666666666667</v>
      </c>
      <c r="T4" s="9" t="s">
        <v>8</v>
      </c>
      <c r="W4" s="10"/>
    </row>
    <row r="5" spans="1:23" ht="18" customHeight="1" x14ac:dyDescent="0.35">
      <c r="A5" s="48" t="s">
        <v>20</v>
      </c>
      <c r="B5" s="42">
        <v>15</v>
      </c>
      <c r="C5" s="40" t="s">
        <v>11</v>
      </c>
      <c r="D5" s="8"/>
      <c r="I5" s="33"/>
      <c r="J5" s="9"/>
      <c r="N5" s="8"/>
      <c r="S5" s="11"/>
      <c r="T5" s="9"/>
      <c r="W5" s="10"/>
    </row>
    <row r="6" spans="1:23" ht="18" customHeight="1" x14ac:dyDescent="0.3">
      <c r="D6" s="43"/>
      <c r="E6" s="4"/>
      <c r="F6" s="4"/>
      <c r="G6" s="4"/>
      <c r="H6" s="4"/>
      <c r="I6" s="5"/>
      <c r="J6" s="4"/>
      <c r="K6" s="4"/>
      <c r="L6" s="4"/>
      <c r="M6" s="6"/>
      <c r="N6" s="3"/>
      <c r="O6" s="4"/>
      <c r="P6" s="4"/>
      <c r="Q6" s="4"/>
      <c r="R6" s="4"/>
      <c r="S6" s="7"/>
      <c r="T6" s="4"/>
      <c r="U6" s="4"/>
      <c r="V6" s="4"/>
      <c r="W6" s="6"/>
    </row>
    <row r="7" spans="1:23" ht="18" customHeight="1" x14ac:dyDescent="0.35">
      <c r="C7" s="50" t="s">
        <v>33</v>
      </c>
      <c r="D7" s="8"/>
      <c r="I7" s="33">
        <f>B3*B3*B4*(B4-B5)/(B5^3)</f>
        <v>68740.740740740745</v>
      </c>
      <c r="J7" s="17" t="s">
        <v>2</v>
      </c>
      <c r="M7" s="10"/>
      <c r="N7" s="8"/>
      <c r="S7" s="11">
        <f>B3*B3*B4*(B4-B5)/((B5^2)*(B5+1))</f>
        <v>64444.444444444445</v>
      </c>
      <c r="T7" s="17" t="s">
        <v>2</v>
      </c>
      <c r="W7" s="10"/>
    </row>
    <row r="8" spans="1:23" ht="18" customHeight="1" x14ac:dyDescent="0.25">
      <c r="D8" s="15"/>
      <c r="E8" s="12"/>
      <c r="F8" s="12"/>
      <c r="G8" s="12"/>
      <c r="H8" s="12"/>
      <c r="I8" s="13"/>
      <c r="J8" s="12"/>
      <c r="K8" s="12"/>
      <c r="L8" s="12"/>
      <c r="M8" s="14"/>
      <c r="N8" s="15"/>
      <c r="O8" s="12"/>
      <c r="P8" s="12"/>
      <c r="Q8" s="12"/>
      <c r="R8" s="12"/>
      <c r="S8" s="16"/>
      <c r="T8" s="12"/>
      <c r="U8" s="12"/>
      <c r="V8" s="12"/>
      <c r="W8" s="14"/>
    </row>
    <row r="9" spans="1:23" ht="18" customHeight="1" x14ac:dyDescent="0.25">
      <c r="D9" s="19"/>
      <c r="E9" s="20"/>
      <c r="F9" s="21"/>
      <c r="G9" s="4"/>
      <c r="H9" s="4"/>
      <c r="I9" s="5"/>
      <c r="J9" s="4"/>
      <c r="K9" s="4"/>
      <c r="L9" s="4"/>
      <c r="M9" s="6"/>
      <c r="N9" s="3"/>
      <c r="O9" s="4"/>
      <c r="P9" s="4"/>
      <c r="Q9" s="4"/>
      <c r="R9" s="4"/>
      <c r="S9" s="7"/>
      <c r="T9" s="4"/>
      <c r="U9" s="4"/>
      <c r="V9" s="4"/>
      <c r="W9" s="6"/>
    </row>
    <row r="10" spans="1:23" ht="18" customHeight="1" x14ac:dyDescent="0.25">
      <c r="D10" s="22"/>
      <c r="E10" s="23"/>
      <c r="F10" s="24"/>
      <c r="I10" s="18"/>
      <c r="M10" s="10"/>
      <c r="N10" s="8"/>
      <c r="S10" s="25"/>
      <c r="W10" s="10"/>
    </row>
    <row r="11" spans="1:23" ht="18" customHeight="1" x14ac:dyDescent="0.35">
      <c r="D11" s="8"/>
      <c r="I11" s="11">
        <f>IF(F12="","",F12*SQRT(I7))</f>
        <v>524.36910946676005</v>
      </c>
      <c r="J11" s="17" t="s">
        <v>3</v>
      </c>
      <c r="M11" s="10"/>
      <c r="N11" s="8"/>
      <c r="S11" s="11">
        <f>IF(P12="","",P12*SQRT(S7))</f>
        <v>507.71820705759387</v>
      </c>
      <c r="T11" s="17" t="s">
        <v>3</v>
      </c>
      <c r="W11" s="10"/>
    </row>
    <row r="12" spans="1:23" ht="18" customHeight="1" x14ac:dyDescent="0.35">
      <c r="D12" s="15"/>
      <c r="E12" s="26" t="s">
        <v>4</v>
      </c>
      <c r="F12" s="27">
        <v>2</v>
      </c>
      <c r="G12" s="12"/>
      <c r="H12" s="12"/>
      <c r="I12" s="13"/>
      <c r="J12" s="12"/>
      <c r="K12" s="12"/>
      <c r="L12" s="12"/>
      <c r="M12" s="14"/>
      <c r="N12" s="15"/>
      <c r="O12" s="26" t="s">
        <v>4</v>
      </c>
      <c r="P12" s="27">
        <v>2</v>
      </c>
      <c r="Q12" s="12"/>
      <c r="R12" s="12"/>
      <c r="S12" s="13"/>
      <c r="T12" s="12"/>
      <c r="U12" s="12"/>
      <c r="V12" s="12"/>
      <c r="W12" s="14"/>
    </row>
    <row r="13" spans="1:23" ht="18" customHeight="1" x14ac:dyDescent="0.25">
      <c r="D13" s="3"/>
      <c r="E13" s="4"/>
      <c r="F13" s="4"/>
      <c r="G13" s="4"/>
      <c r="H13" s="4"/>
      <c r="I13" s="5"/>
      <c r="J13" s="4"/>
      <c r="K13" s="4"/>
      <c r="L13" s="4"/>
      <c r="M13" s="6"/>
      <c r="N13" s="3"/>
      <c r="O13" s="4"/>
      <c r="P13" s="4"/>
      <c r="Q13" s="4"/>
      <c r="R13" s="4"/>
      <c r="S13" s="5"/>
      <c r="T13" s="4"/>
      <c r="U13" s="4"/>
      <c r="V13" s="4"/>
      <c r="W13" s="6"/>
    </row>
    <row r="14" spans="1:23" ht="18" customHeight="1" x14ac:dyDescent="0.35">
      <c r="D14" s="8"/>
      <c r="I14" s="11">
        <f>IF(F12="","",I4-I11)</f>
        <v>542.29755719990669</v>
      </c>
      <c r="J14" s="28">
        <f>IF(F12="","",I4+I11)</f>
        <v>1591.0357761334267</v>
      </c>
      <c r="K14" s="17" t="s">
        <v>5</v>
      </c>
      <c r="L14" s="17"/>
      <c r="M14" s="10"/>
      <c r="N14" s="8"/>
      <c r="S14" s="11">
        <f>IF(P12="","",S4-S11)</f>
        <v>558.94845960907287</v>
      </c>
      <c r="T14" s="28">
        <f>IF(P12="","",S4+S11)</f>
        <v>1574.3848737242606</v>
      </c>
      <c r="U14" s="17" t="s">
        <v>5</v>
      </c>
      <c r="W14" s="10"/>
    </row>
    <row r="15" spans="1:23" ht="18" customHeight="1" x14ac:dyDescent="0.25">
      <c r="D15" s="15"/>
      <c r="E15" s="12"/>
      <c r="F15" s="12"/>
      <c r="G15" s="12"/>
      <c r="H15" s="12"/>
      <c r="I15" s="13"/>
      <c r="J15" s="12"/>
      <c r="K15" s="12"/>
      <c r="L15" s="12"/>
      <c r="M15" s="14"/>
      <c r="N15" s="15"/>
      <c r="O15" s="12"/>
      <c r="P15" s="12"/>
      <c r="Q15" s="12"/>
      <c r="R15" s="12"/>
      <c r="S15" s="16"/>
      <c r="T15" s="12"/>
      <c r="U15" s="12"/>
      <c r="V15" s="12"/>
      <c r="W15" s="14"/>
    </row>
    <row r="16" spans="1:23" ht="18" customHeight="1" x14ac:dyDescent="0.25">
      <c r="D16" s="34"/>
    </row>
    <row r="17" spans="1:23" ht="18" customHeight="1" x14ac:dyDescent="0.3">
      <c r="A17" s="41" t="s">
        <v>29</v>
      </c>
      <c r="D17" s="29" t="s">
        <v>14</v>
      </c>
      <c r="E17" s="30"/>
      <c r="F17" s="30"/>
      <c r="G17" s="30"/>
      <c r="H17" s="30"/>
      <c r="I17" s="30"/>
      <c r="J17" s="30"/>
      <c r="K17" s="30"/>
      <c r="L17" s="30"/>
      <c r="M17" s="31"/>
      <c r="N17" s="29" t="s">
        <v>15</v>
      </c>
      <c r="O17" s="30"/>
      <c r="P17" s="30"/>
      <c r="Q17" s="30"/>
      <c r="R17" s="30"/>
      <c r="S17" s="30"/>
      <c r="T17" s="30"/>
      <c r="U17" s="30"/>
      <c r="V17" s="30"/>
      <c r="W17" s="31"/>
    </row>
    <row r="18" spans="1:23" ht="18" customHeight="1" x14ac:dyDescent="0.25">
      <c r="A18" s="48" t="s">
        <v>21</v>
      </c>
      <c r="B18" s="42">
        <f>30*24</f>
        <v>720</v>
      </c>
      <c r="C18" s="40" t="s">
        <v>23</v>
      </c>
      <c r="D18" s="3"/>
      <c r="E18" s="4"/>
      <c r="F18" s="4"/>
      <c r="G18" s="4"/>
      <c r="H18" s="4"/>
      <c r="I18" s="7"/>
      <c r="J18" s="4"/>
      <c r="K18" s="4"/>
      <c r="L18" s="4"/>
      <c r="M18" s="6"/>
      <c r="N18" s="3"/>
      <c r="O18" s="4"/>
      <c r="P18" s="4"/>
      <c r="Q18" s="4"/>
      <c r="R18" s="4"/>
      <c r="S18" s="7"/>
      <c r="T18" s="4"/>
      <c r="U18" s="4"/>
      <c r="V18" s="4"/>
      <c r="W18" s="6"/>
    </row>
    <row r="19" spans="1:23" ht="18" customHeight="1" x14ac:dyDescent="0.35">
      <c r="A19" s="48" t="s">
        <v>22</v>
      </c>
      <c r="B19" s="42">
        <f>24</f>
        <v>24</v>
      </c>
      <c r="C19" s="40" t="s">
        <v>24</v>
      </c>
      <c r="D19" s="8"/>
      <c r="I19" s="11">
        <f>B21/B19</f>
        <v>215.5</v>
      </c>
      <c r="J19" s="9" t="s">
        <v>18</v>
      </c>
      <c r="M19" s="10"/>
      <c r="N19" s="8"/>
      <c r="S19" s="11">
        <f>B18*I19</f>
        <v>155160</v>
      </c>
      <c r="T19" s="9" t="s">
        <v>8</v>
      </c>
      <c r="W19" s="10"/>
    </row>
    <row r="20" spans="1:23" ht="18" customHeight="1" x14ac:dyDescent="0.25">
      <c r="A20" s="48" t="s">
        <v>7</v>
      </c>
      <c r="B20" s="42">
        <v>6</v>
      </c>
      <c r="C20" s="40" t="s">
        <v>25</v>
      </c>
      <c r="D20" s="15"/>
      <c r="E20" s="12"/>
      <c r="F20" s="12"/>
      <c r="G20" s="12"/>
      <c r="H20" s="12"/>
      <c r="I20" s="16"/>
      <c r="J20" s="12"/>
      <c r="K20" s="12"/>
      <c r="L20" s="12"/>
      <c r="M20" s="14"/>
      <c r="N20" s="15"/>
      <c r="O20" s="12"/>
      <c r="P20" s="12"/>
      <c r="Q20" s="12"/>
      <c r="R20" s="12"/>
      <c r="S20" s="16"/>
      <c r="T20" s="12"/>
      <c r="U20" s="12"/>
      <c r="V20" s="12"/>
      <c r="W20" s="14"/>
    </row>
    <row r="21" spans="1:23" ht="18" customHeight="1" x14ac:dyDescent="0.25">
      <c r="B21" s="42">
        <f>31032/6</f>
        <v>5172</v>
      </c>
      <c r="C21" s="40" t="s">
        <v>36</v>
      </c>
      <c r="D21" s="3"/>
      <c r="E21" s="4"/>
      <c r="F21" s="4"/>
      <c r="G21" s="4"/>
      <c r="H21" s="4"/>
      <c r="I21" s="7"/>
      <c r="J21" s="4"/>
      <c r="K21" s="4"/>
      <c r="L21" s="4"/>
      <c r="M21" s="6"/>
      <c r="N21" s="3"/>
      <c r="O21" s="4"/>
      <c r="P21" s="4"/>
      <c r="Q21" s="4"/>
      <c r="R21" s="4"/>
      <c r="S21" s="7"/>
      <c r="T21" s="4"/>
      <c r="U21" s="4"/>
      <c r="V21" s="4"/>
      <c r="W21" s="6"/>
    </row>
    <row r="22" spans="1:23" ht="18" customHeight="1" x14ac:dyDescent="0.35">
      <c r="D22" s="8"/>
      <c r="I22" s="11">
        <f>I19/(B19*B20)</f>
        <v>1.4965277777777777</v>
      </c>
      <c r="J22" s="17" t="s">
        <v>2</v>
      </c>
      <c r="M22" s="10"/>
      <c r="N22" s="8"/>
      <c r="S22" s="11">
        <f>(B18^2)*I22</f>
        <v>775800</v>
      </c>
      <c r="T22" s="17" t="s">
        <v>2</v>
      </c>
      <c r="W22" s="10"/>
    </row>
    <row r="23" spans="1:23" ht="18" customHeight="1" x14ac:dyDescent="0.25">
      <c r="C23" s="50" t="s">
        <v>34</v>
      </c>
      <c r="D23" s="15"/>
      <c r="E23" s="12"/>
      <c r="F23" s="12"/>
      <c r="G23" s="12"/>
      <c r="H23" s="12"/>
      <c r="I23" s="16"/>
      <c r="J23" s="12"/>
      <c r="K23" s="12"/>
      <c r="L23" s="12"/>
      <c r="M23" s="14"/>
      <c r="N23" s="15"/>
      <c r="O23" s="12"/>
      <c r="P23" s="12"/>
      <c r="Q23" s="12"/>
      <c r="R23" s="12"/>
      <c r="S23" s="16"/>
      <c r="T23" s="12"/>
      <c r="U23" s="12"/>
      <c r="V23" s="12"/>
      <c r="W23" s="14"/>
    </row>
    <row r="24" spans="1:23" ht="18" customHeight="1" x14ac:dyDescent="0.25">
      <c r="D24" s="3"/>
      <c r="E24" s="4"/>
      <c r="F24" s="4"/>
      <c r="G24" s="4"/>
      <c r="H24" s="4"/>
      <c r="I24" s="7"/>
      <c r="J24" s="4"/>
      <c r="K24" s="4"/>
      <c r="L24" s="4"/>
      <c r="M24" s="6"/>
      <c r="N24" s="3"/>
      <c r="O24" s="4"/>
      <c r="P24" s="4"/>
      <c r="Q24" s="4"/>
      <c r="R24" s="4"/>
      <c r="S24" s="7"/>
      <c r="T24" s="4"/>
      <c r="U24" s="4"/>
      <c r="V24" s="4"/>
      <c r="W24" s="6"/>
    </row>
    <row r="25" spans="1:23" ht="18" customHeight="1" x14ac:dyDescent="0.25">
      <c r="D25" s="8"/>
      <c r="I25" s="25"/>
      <c r="M25" s="10"/>
      <c r="N25" s="8"/>
      <c r="S25" s="25"/>
      <c r="W25" s="10"/>
    </row>
    <row r="26" spans="1:23" ht="18" customHeight="1" x14ac:dyDescent="0.35">
      <c r="D26" s="8"/>
      <c r="I26" s="11">
        <f>IF(F27="","",F27*SQRT(I22))</f>
        <v>2.4466530426505328</v>
      </c>
      <c r="J26" s="17" t="s">
        <v>3</v>
      </c>
      <c r="M26" s="10"/>
      <c r="N26" s="8"/>
      <c r="S26" s="11">
        <f>IF(P27="","",P27*SQRT(S22))</f>
        <v>1761.5901907083837</v>
      </c>
      <c r="T26" s="17" t="s">
        <v>3</v>
      </c>
      <c r="W26" s="10"/>
    </row>
    <row r="27" spans="1:23" ht="18" customHeight="1" x14ac:dyDescent="0.35">
      <c r="D27" s="15"/>
      <c r="E27" s="26" t="s">
        <v>4</v>
      </c>
      <c r="F27" s="27">
        <v>2</v>
      </c>
      <c r="G27" s="12"/>
      <c r="H27" s="12"/>
      <c r="I27" s="13"/>
      <c r="J27" s="12"/>
      <c r="K27" s="12"/>
      <c r="L27" s="12"/>
      <c r="M27" s="14"/>
      <c r="N27" s="15"/>
      <c r="O27" s="26" t="s">
        <v>4</v>
      </c>
      <c r="P27" s="27">
        <v>2</v>
      </c>
      <c r="Q27" s="12"/>
      <c r="R27" s="12"/>
      <c r="S27" s="13"/>
      <c r="T27" s="12"/>
      <c r="U27" s="12"/>
      <c r="V27" s="12"/>
      <c r="W27" s="14"/>
    </row>
    <row r="28" spans="1:23" ht="18" customHeight="1" x14ac:dyDescent="0.25">
      <c r="D28" s="3"/>
      <c r="E28" s="4"/>
      <c r="F28" s="4"/>
      <c r="G28" s="4"/>
      <c r="H28" s="4"/>
      <c r="I28" s="5"/>
      <c r="J28" s="4"/>
      <c r="K28" s="4"/>
      <c r="L28" s="4"/>
      <c r="M28" s="6"/>
      <c r="N28" s="3"/>
      <c r="O28" s="4"/>
      <c r="P28" s="4"/>
      <c r="Q28" s="4"/>
      <c r="R28" s="4"/>
      <c r="S28" s="5"/>
      <c r="T28" s="4"/>
      <c r="U28" s="4"/>
      <c r="V28" s="4"/>
      <c r="W28" s="6"/>
    </row>
    <row r="29" spans="1:23" ht="18" customHeight="1" x14ac:dyDescent="0.35">
      <c r="D29" s="8"/>
      <c r="I29" s="11">
        <f>IF(F27="","",I19-I26)</f>
        <v>213.05334695734948</v>
      </c>
      <c r="J29" s="28">
        <f>IF(F27="","",I19+I26)</f>
        <v>217.94665304265052</v>
      </c>
      <c r="K29" s="17" t="s">
        <v>5</v>
      </c>
      <c r="M29" s="10"/>
      <c r="N29" s="8"/>
      <c r="S29" s="11">
        <f>IF(P27="","",S19-S26)</f>
        <v>153398.40980929162</v>
      </c>
      <c r="T29" s="28">
        <f>IF(P27="","",S19+S26)</f>
        <v>156921.59019070838</v>
      </c>
      <c r="U29" s="17" t="s">
        <v>5</v>
      </c>
      <c r="W29" s="10"/>
    </row>
    <row r="30" spans="1:23" ht="18" customHeight="1" x14ac:dyDescent="0.25">
      <c r="D30" s="15"/>
      <c r="E30" s="12"/>
      <c r="F30" s="12"/>
      <c r="G30" s="12"/>
      <c r="H30" s="12"/>
      <c r="I30" s="16"/>
      <c r="J30" s="12"/>
      <c r="K30" s="12"/>
      <c r="L30" s="12"/>
      <c r="M30" s="14"/>
      <c r="N30" s="15"/>
      <c r="O30" s="12"/>
      <c r="P30" s="12"/>
      <c r="Q30" s="12"/>
      <c r="R30" s="12"/>
      <c r="S30" s="16"/>
      <c r="T30" s="12"/>
      <c r="U30" s="12"/>
      <c r="V30" s="12"/>
      <c r="W30" s="14"/>
    </row>
    <row r="31" spans="1:23" ht="18" customHeight="1" x14ac:dyDescent="0.3">
      <c r="D31" s="35"/>
      <c r="E31" s="38" t="s">
        <v>32</v>
      </c>
      <c r="F31" s="37">
        <v>15</v>
      </c>
      <c r="G31" s="4"/>
      <c r="H31" s="4"/>
      <c r="I31" s="4"/>
      <c r="J31" s="4"/>
      <c r="K31" s="4"/>
      <c r="L31" s="4"/>
      <c r="M31" s="6"/>
      <c r="N31" s="35"/>
      <c r="O31" s="38" t="s">
        <v>31</v>
      </c>
      <c r="P31" s="37">
        <v>1000</v>
      </c>
      <c r="Q31" s="4"/>
      <c r="R31" s="4"/>
      <c r="S31" s="4"/>
      <c r="T31" s="4"/>
      <c r="U31" s="4"/>
      <c r="V31" s="4"/>
      <c r="W31" s="6"/>
    </row>
    <row r="32" spans="1:23" ht="18" customHeight="1" x14ac:dyDescent="0.25">
      <c r="D32" s="39"/>
      <c r="M32" s="10"/>
      <c r="N32" s="39"/>
      <c r="W32" s="10"/>
    </row>
    <row r="33" spans="1:23" ht="18" customHeight="1" x14ac:dyDescent="0.35">
      <c r="D33" s="8"/>
      <c r="I33" s="32">
        <f>I19/(B19*F35)</f>
        <v>0.15962962962962962</v>
      </c>
      <c r="J33" s="17" t="s">
        <v>6</v>
      </c>
      <c r="M33" s="10"/>
      <c r="N33" s="8"/>
      <c r="S33" s="32">
        <f>I19/(B19*P35)</f>
        <v>18.619200000000003</v>
      </c>
      <c r="T33" s="17" t="s">
        <v>6</v>
      </c>
      <c r="W33" s="10"/>
    </row>
    <row r="34" spans="1:23" ht="18" customHeight="1" x14ac:dyDescent="0.25">
      <c r="D34" s="8"/>
      <c r="M34" s="10"/>
      <c r="N34" s="8"/>
      <c r="W34" s="10"/>
    </row>
    <row r="35" spans="1:23" ht="18" customHeight="1" x14ac:dyDescent="0.25">
      <c r="D35" s="36"/>
      <c r="F35" s="11">
        <f>(F31/F27)^2</f>
        <v>56.25</v>
      </c>
      <c r="M35" s="10"/>
      <c r="N35" s="36"/>
      <c r="P35" s="11">
        <f>(P31/(P27*B18))^2</f>
        <v>0.48225308641975306</v>
      </c>
      <c r="W35" s="10"/>
    </row>
    <row r="36" spans="1:23" ht="18" customHeight="1" x14ac:dyDescent="0.25">
      <c r="D36" s="15"/>
      <c r="E36" s="12"/>
      <c r="F36" s="12"/>
      <c r="G36" s="12"/>
      <c r="H36" s="12"/>
      <c r="I36" s="12"/>
      <c r="J36" s="12"/>
      <c r="K36" s="12"/>
      <c r="L36" s="12"/>
      <c r="M36" s="14"/>
      <c r="N36" s="15"/>
      <c r="O36" s="12"/>
      <c r="P36" s="12"/>
      <c r="Q36" s="12"/>
      <c r="R36" s="12"/>
      <c r="S36" s="12"/>
      <c r="T36" s="12"/>
      <c r="U36" s="12"/>
      <c r="V36" s="12"/>
      <c r="W36" s="14"/>
    </row>
    <row r="37" spans="1:23" ht="18" customHeight="1" x14ac:dyDescent="0.25"/>
    <row r="38" spans="1:23" ht="18" customHeight="1" x14ac:dyDescent="0.3">
      <c r="A38" s="41" t="s">
        <v>30</v>
      </c>
      <c r="D38" s="29" t="s">
        <v>17</v>
      </c>
      <c r="E38" s="30"/>
      <c r="F38" s="30"/>
      <c r="G38" s="30"/>
      <c r="H38" s="30"/>
      <c r="I38" s="30"/>
      <c r="J38" s="30"/>
      <c r="K38" s="30"/>
      <c r="L38" s="30"/>
      <c r="M38" s="31"/>
      <c r="N38" s="29" t="s">
        <v>16</v>
      </c>
      <c r="O38" s="30"/>
      <c r="P38" s="30"/>
      <c r="Q38" s="30"/>
      <c r="R38" s="30"/>
      <c r="S38" s="30"/>
      <c r="T38" s="30"/>
      <c r="U38" s="30"/>
      <c r="V38" s="30"/>
      <c r="W38" s="31"/>
    </row>
    <row r="39" spans="1:23" ht="18" customHeight="1" x14ac:dyDescent="0.25">
      <c r="A39" s="48" t="s">
        <v>21</v>
      </c>
      <c r="B39" s="42">
        <f>18*60</f>
        <v>1080</v>
      </c>
      <c r="C39" s="40" t="s">
        <v>23</v>
      </c>
      <c r="D39" s="3"/>
      <c r="E39" s="4"/>
      <c r="F39" s="4"/>
      <c r="G39" s="4"/>
      <c r="H39" s="4"/>
      <c r="I39" s="7"/>
      <c r="J39" s="4"/>
      <c r="K39" s="4"/>
      <c r="L39" s="4"/>
      <c r="M39" s="6"/>
      <c r="N39" s="3"/>
      <c r="O39" s="4"/>
      <c r="P39" s="4"/>
      <c r="Q39" s="4"/>
      <c r="R39" s="4"/>
      <c r="S39" s="7"/>
      <c r="T39" s="4"/>
      <c r="U39" s="4"/>
      <c r="V39" s="4"/>
      <c r="W39" s="6"/>
    </row>
    <row r="40" spans="1:23" ht="18" customHeight="1" x14ac:dyDescent="0.35">
      <c r="A40" s="48" t="s">
        <v>22</v>
      </c>
      <c r="B40" s="42">
        <v>10</v>
      </c>
      <c r="C40" s="40" t="s">
        <v>24</v>
      </c>
      <c r="D40" s="8"/>
      <c r="I40" s="49">
        <f>-LN(B42/B41)/B40</f>
        <v>7.985076962177716E-2</v>
      </c>
      <c r="J40" s="9" t="s">
        <v>18</v>
      </c>
      <c r="M40" s="10"/>
      <c r="N40" s="8"/>
      <c r="S40" s="11">
        <f>B39*I40</f>
        <v>86.238831191519338</v>
      </c>
      <c r="T40" s="9" t="s">
        <v>8</v>
      </c>
      <c r="W40" s="10"/>
    </row>
    <row r="41" spans="1:23" ht="18" customHeight="1" x14ac:dyDescent="0.25">
      <c r="A41" s="48" t="s">
        <v>7</v>
      </c>
      <c r="B41" s="42">
        <v>40</v>
      </c>
      <c r="C41" s="40" t="s">
        <v>25</v>
      </c>
      <c r="D41" s="15"/>
      <c r="E41" s="12"/>
      <c r="F41" s="12"/>
      <c r="G41" s="12"/>
      <c r="H41" s="12"/>
      <c r="I41" s="16"/>
      <c r="J41" s="12"/>
      <c r="K41" s="12"/>
      <c r="L41" s="12"/>
      <c r="M41" s="14"/>
      <c r="N41" s="15"/>
      <c r="O41" s="12"/>
      <c r="P41" s="12"/>
      <c r="Q41" s="12"/>
      <c r="R41" s="12"/>
      <c r="S41" s="16"/>
      <c r="T41" s="12"/>
      <c r="U41" s="12"/>
      <c r="V41" s="12"/>
      <c r="W41" s="14"/>
    </row>
    <row r="42" spans="1:23" ht="18" customHeight="1" x14ac:dyDescent="0.25">
      <c r="A42" s="48" t="s">
        <v>26</v>
      </c>
      <c r="B42" s="42">
        <v>18</v>
      </c>
      <c r="C42" s="40" t="s">
        <v>27</v>
      </c>
      <c r="D42" s="3"/>
      <c r="E42" s="4"/>
      <c r="F42" s="4"/>
      <c r="G42" s="4"/>
      <c r="H42" s="4"/>
      <c r="I42" s="7"/>
      <c r="J42" s="4"/>
      <c r="K42" s="4"/>
      <c r="L42" s="4"/>
      <c r="M42" s="6"/>
      <c r="N42" s="3"/>
      <c r="O42" s="4"/>
      <c r="P42" s="4"/>
      <c r="Q42" s="4"/>
      <c r="R42" s="4"/>
      <c r="S42" s="7"/>
      <c r="T42" s="4"/>
      <c r="U42" s="4"/>
      <c r="V42" s="4"/>
      <c r="W42" s="6"/>
    </row>
    <row r="43" spans="1:23" ht="18" customHeight="1" x14ac:dyDescent="0.35">
      <c r="D43" s="8"/>
      <c r="I43" s="11">
        <f>(B41-B42)/((B40^2)*B41*B42)</f>
        <v>3.0555555555555555E-4</v>
      </c>
      <c r="J43" s="17" t="s">
        <v>2</v>
      </c>
      <c r="M43" s="10"/>
      <c r="N43" s="8"/>
      <c r="S43" s="11">
        <f>(B39^2)*I43</f>
        <v>356.4</v>
      </c>
      <c r="T43" s="17" t="s">
        <v>2</v>
      </c>
      <c r="W43" s="10"/>
    </row>
    <row r="44" spans="1:23" ht="18" customHeight="1" x14ac:dyDescent="0.25">
      <c r="C44" s="50" t="s">
        <v>35</v>
      </c>
      <c r="D44" s="15"/>
      <c r="E44" s="12"/>
      <c r="F44" s="12"/>
      <c r="G44" s="12"/>
      <c r="H44" s="12"/>
      <c r="I44" s="16"/>
      <c r="J44" s="12"/>
      <c r="K44" s="12"/>
      <c r="L44" s="12"/>
      <c r="M44" s="14"/>
      <c r="N44" s="15"/>
      <c r="O44" s="12"/>
      <c r="P44" s="12"/>
      <c r="Q44" s="12"/>
      <c r="R44" s="12"/>
      <c r="S44" s="16"/>
      <c r="T44" s="12"/>
      <c r="U44" s="12"/>
      <c r="V44" s="12"/>
      <c r="W44" s="14"/>
    </row>
    <row r="45" spans="1:23" ht="18" customHeight="1" x14ac:dyDescent="0.25">
      <c r="D45" s="3"/>
      <c r="E45" s="4"/>
      <c r="F45" s="4"/>
      <c r="G45" s="4"/>
      <c r="H45" s="4"/>
      <c r="I45" s="7"/>
      <c r="J45" s="4"/>
      <c r="K45" s="4"/>
      <c r="L45" s="4"/>
      <c r="M45" s="6"/>
      <c r="N45" s="3"/>
      <c r="O45" s="4"/>
      <c r="P45" s="4"/>
      <c r="Q45" s="4"/>
      <c r="R45" s="4"/>
      <c r="S45" s="7"/>
      <c r="T45" s="4"/>
      <c r="U45" s="4"/>
      <c r="V45" s="4"/>
      <c r="W45" s="6"/>
    </row>
    <row r="46" spans="1:23" ht="18" customHeight="1" x14ac:dyDescent="0.25">
      <c r="D46" s="8"/>
      <c r="I46" s="25"/>
      <c r="M46" s="10"/>
      <c r="N46" s="8"/>
      <c r="S46" s="25"/>
      <c r="W46" s="10"/>
    </row>
    <row r="47" spans="1:23" ht="18" customHeight="1" x14ac:dyDescent="0.35">
      <c r="D47" s="8"/>
      <c r="I47" s="11">
        <f>IF(F48="","",F48*SQRT(I43))</f>
        <v>3.496029493900505E-2</v>
      </c>
      <c r="J47" s="17" t="s">
        <v>3</v>
      </c>
      <c r="M47" s="10"/>
      <c r="N47" s="8"/>
      <c r="S47" s="11">
        <f>IF(P48="","",P48*SQRT(S43))</f>
        <v>37.757118534125453</v>
      </c>
      <c r="T47" s="17" t="s">
        <v>3</v>
      </c>
      <c r="W47" s="10"/>
    </row>
    <row r="48" spans="1:23" ht="18" customHeight="1" x14ac:dyDescent="0.35">
      <c r="D48" s="15"/>
      <c r="E48" s="26" t="s">
        <v>4</v>
      </c>
      <c r="F48" s="27">
        <v>2</v>
      </c>
      <c r="G48" s="12"/>
      <c r="H48" s="12"/>
      <c r="I48" s="13"/>
      <c r="J48" s="12"/>
      <c r="K48" s="12"/>
      <c r="L48" s="12"/>
      <c r="M48" s="14"/>
      <c r="N48" s="15"/>
      <c r="O48" s="26" t="s">
        <v>4</v>
      </c>
      <c r="P48" s="27">
        <v>2</v>
      </c>
      <c r="Q48" s="12"/>
      <c r="R48" s="12"/>
      <c r="S48" s="13"/>
      <c r="T48" s="12"/>
      <c r="U48" s="12"/>
      <c r="V48" s="12"/>
      <c r="W48" s="14"/>
    </row>
    <row r="49" spans="4:23" ht="18" customHeight="1" x14ac:dyDescent="0.25">
      <c r="D49" s="3"/>
      <c r="E49" s="4"/>
      <c r="F49" s="4"/>
      <c r="G49" s="4"/>
      <c r="H49" s="4"/>
      <c r="I49" s="5"/>
      <c r="J49" s="4"/>
      <c r="K49" s="4"/>
      <c r="L49" s="4"/>
      <c r="M49" s="6"/>
      <c r="N49" s="3"/>
      <c r="O49" s="4"/>
      <c r="P49" s="4"/>
      <c r="Q49" s="4"/>
      <c r="R49" s="4"/>
      <c r="S49" s="5"/>
      <c r="T49" s="4"/>
      <c r="U49" s="4"/>
      <c r="V49" s="4"/>
      <c r="W49" s="6"/>
    </row>
    <row r="50" spans="4:23" ht="18" customHeight="1" x14ac:dyDescent="0.35">
      <c r="D50" s="8"/>
      <c r="I50" s="11">
        <f>IF(F48="","",I40-I47)</f>
        <v>4.4890474682772109E-2</v>
      </c>
      <c r="J50" s="28">
        <f>IF(F48="","",I40+I47)</f>
        <v>0.11481106456078222</v>
      </c>
      <c r="K50" s="17" t="s">
        <v>5</v>
      </c>
      <c r="M50" s="10"/>
      <c r="N50" s="8"/>
      <c r="S50" s="11">
        <f>IF(P48="","",S40-S47)</f>
        <v>48.481712657393885</v>
      </c>
      <c r="T50" s="28">
        <f>IF(P48="","",S40+S47)</f>
        <v>123.99594972564479</v>
      </c>
      <c r="U50" s="17" t="s">
        <v>5</v>
      </c>
      <c r="W50" s="10"/>
    </row>
    <row r="51" spans="4:23" ht="18" customHeight="1" x14ac:dyDescent="0.25">
      <c r="D51" s="15"/>
      <c r="E51" s="12"/>
      <c r="F51" s="12"/>
      <c r="G51" s="12"/>
      <c r="H51" s="12"/>
      <c r="I51" s="16"/>
      <c r="J51" s="12"/>
      <c r="K51" s="12"/>
      <c r="L51" s="12"/>
      <c r="M51" s="14"/>
      <c r="N51" s="15"/>
      <c r="O51" s="12"/>
      <c r="P51" s="12"/>
      <c r="Q51" s="12"/>
      <c r="R51" s="12"/>
      <c r="S51" s="16"/>
      <c r="T51" s="12"/>
      <c r="U51" s="12"/>
      <c r="V51" s="12"/>
      <c r="W51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ESTIMACION y TAMAÑO MUESTRA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2021-03-04T16:29:25Z</dcterms:created>
  <dcterms:modified xsi:type="dcterms:W3CDTF">2023-04-20T15:20:14Z</dcterms:modified>
</cp:coreProperties>
</file>