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TC3 2023-2024\FICHEROS EXCEL\"/>
    </mc:Choice>
  </mc:AlternateContent>
  <xr:revisionPtr revIDLastSave="0" documentId="13_ncr:1_{C3E4BE27-E2DF-459C-8485-4A69C3DE4881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ESTRATO 1" sheetId="8" r:id="rId1"/>
    <sheet name="ESTRATO 2" sheetId="9" r:id="rId2"/>
    <sheet name="ESTRATO 3" sheetId="10" r:id="rId3"/>
    <sheet name="ESTRATO 4" sheetId="11" r:id="rId4"/>
    <sheet name="ESTIMACION" sheetId="12" r:id="rId5"/>
    <sheet name="MAS" sheetId="1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4" l="1"/>
  <c r="H11" i="14"/>
  <c r="H17" i="14" s="1"/>
  <c r="H22" i="14" s="1"/>
  <c r="I26" i="14" s="1"/>
  <c r="H4" i="14"/>
  <c r="E4" i="14"/>
  <c r="H26" i="14" l="1"/>
  <c r="F9" i="12"/>
  <c r="E9" i="12"/>
  <c r="D9" i="12"/>
  <c r="C9" i="12"/>
  <c r="D18" i="11"/>
  <c r="H11" i="11" l="1"/>
  <c r="H4" i="11"/>
  <c r="F17" i="12" s="1"/>
  <c r="E4" i="11"/>
  <c r="H11" i="10"/>
  <c r="H4" i="10"/>
  <c r="E17" i="12" s="1"/>
  <c r="E4" i="10"/>
  <c r="D18" i="10" s="1"/>
  <c r="H11" i="9"/>
  <c r="H4" i="9"/>
  <c r="D17" i="12" s="1"/>
  <c r="E4" i="9"/>
  <c r="D18" i="9" s="1"/>
  <c r="H11" i="8"/>
  <c r="H4" i="8"/>
  <c r="C17" i="12" s="1"/>
  <c r="E4" i="8"/>
  <c r="D18" i="8" s="1"/>
  <c r="H17" i="11" l="1"/>
  <c r="F20" i="12" s="1"/>
  <c r="H17" i="10"/>
  <c r="E20" i="12" s="1"/>
  <c r="H17" i="9"/>
  <c r="D20" i="12" s="1"/>
  <c r="H17" i="8"/>
  <c r="C20" i="12" s="1"/>
  <c r="H22" i="11" l="1"/>
  <c r="H22" i="10"/>
  <c r="H22" i="9"/>
  <c r="H22" i="8"/>
  <c r="H26" i="11" l="1"/>
  <c r="I26" i="11"/>
  <c r="H26" i="10"/>
  <c r="I26" i="10"/>
  <c r="H26" i="9"/>
  <c r="I26" i="9"/>
  <c r="H26" i="8"/>
  <c r="I26" i="8"/>
  <c r="G6" i="12" l="1"/>
  <c r="G9" i="12" l="1"/>
  <c r="D13" i="12" l="1"/>
  <c r="E13" i="12"/>
  <c r="F13" i="12"/>
  <c r="C13" i="12"/>
  <c r="C26" i="12" l="1"/>
  <c r="C23" i="12"/>
  <c r="F26" i="12"/>
  <c r="F23" i="12"/>
  <c r="E26" i="12"/>
  <c r="E23" i="12"/>
  <c r="D26" i="12"/>
  <c r="D23" i="12"/>
  <c r="N3" i="12" l="1"/>
  <c r="Z3" i="12" s="1"/>
  <c r="N6" i="12"/>
  <c r="Z6" i="12" s="1"/>
  <c r="Z10" i="12" s="1"/>
  <c r="AA13" i="12" l="1"/>
  <c r="Z13" i="12"/>
  <c r="N10" i="12"/>
  <c r="N13" i="12" s="1"/>
  <c r="O13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54F7D5EE-2D7C-4C8B-BABB-45B3D5771E70}">
      <text>
        <r>
          <rPr>
            <sz val="9"/>
            <color indexed="81"/>
            <rFont val="Tahoma"/>
            <charset val="1"/>
          </rPr>
          <t>Si se deja en blanco, se entenderá que la población es infinita.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D8776A5C-50D9-49B9-9C4A-C61172D67796}">
      <text>
        <r>
          <rPr>
            <sz val="9"/>
            <color indexed="81"/>
            <rFont val="Tahoma"/>
            <charset val="1"/>
          </rPr>
          <t>Si se deja en blanco, se entenderá que la población es infinita.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C89F6F49-DA7C-4CCA-9AE6-95E4D673154D}">
      <text>
        <r>
          <rPr>
            <sz val="9"/>
            <color indexed="81"/>
            <rFont val="Tahoma"/>
            <charset val="1"/>
          </rPr>
          <t>Si se deja en blanco, se entenderá que la población es infinita.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CF92F088-A818-4815-B7B2-30D83DD97923}">
      <text>
        <r>
          <rPr>
            <sz val="9"/>
            <color indexed="81"/>
            <rFont val="Tahoma"/>
            <charset val="1"/>
          </rPr>
          <t>Si se deja en blanco, se entenderá que la población es infinita.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15" authorId="0" shapeId="0" xr:uid="{D8CD37F6-A475-4ED4-A7C1-2983C15A8B78}">
      <text>
        <r>
          <rPr>
            <sz val="9"/>
            <color indexed="81"/>
            <rFont val="Tahoma"/>
            <charset val="1"/>
          </rPr>
          <t>Si se deja en blanco, se entenderá que la población es infinita.</t>
        </r>
      </text>
    </comment>
  </commentList>
</comments>
</file>

<file path=xl/sharedStrings.xml><?xml version="1.0" encoding="utf-8"?>
<sst xmlns="http://schemas.openxmlformats.org/spreadsheetml/2006/main" count="100" uniqueCount="35">
  <si>
    <t>n =</t>
  </si>
  <si>
    <t>(estimador de la varianza de la población)</t>
  </si>
  <si>
    <t>(estimador de la media de la población)</t>
  </si>
  <si>
    <t>ESTIMACIÓN DEL TOTAL</t>
  </si>
  <si>
    <t>¿N finito o infinito?</t>
  </si>
  <si>
    <t>ESTRATO 1</t>
  </si>
  <si>
    <t>ESTRATO 2</t>
  </si>
  <si>
    <t>ESTRATO 3</t>
  </si>
  <si>
    <t>ESTRATO 4</t>
  </si>
  <si>
    <t>media muestral</t>
  </si>
  <si>
    <t>cuasivarianza de la muestra</t>
  </si>
  <si>
    <t>varianza del estimador</t>
  </si>
  <si>
    <t>límite para el error de estimación</t>
  </si>
  <si>
    <r>
      <rPr>
        <i/>
        <sz val="16"/>
        <color theme="1"/>
        <rFont val="Times New Roman"/>
        <family val="1"/>
      </rPr>
      <t>z</t>
    </r>
    <r>
      <rPr>
        <b/>
        <i/>
        <sz val="8"/>
        <color theme="1"/>
        <rFont val="Times New Roman"/>
        <family val="1"/>
      </rPr>
      <t xml:space="preserve">c </t>
    </r>
    <r>
      <rPr>
        <b/>
        <i/>
        <sz val="14"/>
        <color theme="1"/>
        <rFont val="Times New Roman"/>
        <family val="1"/>
      </rPr>
      <t>=</t>
    </r>
  </si>
  <si>
    <t>ESTIMACIÓN DE LA MEDIA</t>
  </si>
  <si>
    <t>muestra 1</t>
  </si>
  <si>
    <t>muestra 4</t>
  </si>
  <si>
    <t>muestra 3</t>
  </si>
  <si>
    <t>muestra 2</t>
  </si>
  <si>
    <t xml:space="preserve"> límite para el error de estimación</t>
  </si>
  <si>
    <t xml:space="preserve"> estimador del total de la población</t>
  </si>
  <si>
    <t xml:space="preserve"> varianza del estimador</t>
  </si>
  <si>
    <t xml:space="preserve"> estimador de la media de la población</t>
  </si>
  <si>
    <t xml:space="preserve"> intervalo de confianza</t>
  </si>
  <si>
    <t>deben sumar 1</t>
  </si>
  <si>
    <t>= N</t>
  </si>
  <si>
    <t>datos del problema</t>
  </si>
  <si>
    <t>funciones Excel utilizadas</t>
  </si>
  <si>
    <t xml:space="preserve">   intervalo de confianza</t>
  </si>
  <si>
    <t>Estadísticos muestrales</t>
  </si>
  <si>
    <t>N=</t>
  </si>
  <si>
    <r>
      <t xml:space="preserve">* Escriba el tamaño relativo de cada estrato si </t>
    </r>
    <r>
      <rPr>
        <b/>
        <i/>
        <sz val="12"/>
        <color theme="4" tint="-0.249977111117893"/>
        <rFont val="Calibri"/>
        <family val="2"/>
      </rPr>
      <t>N es infinito</t>
    </r>
  </si>
  <si>
    <t>*</t>
  </si>
  <si>
    <t>Calculamos el tamaño relativa de cada estrato para N finito o infinito.</t>
  </si>
  <si>
    <t>1 si N es finito, 2 si N es infinito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</si>
</sst>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4"/>
      <name val="Times New Roman"/>
      <family val="1"/>
    </font>
    <font>
      <b/>
      <sz val="14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i/>
      <sz val="14"/>
      <color theme="1"/>
      <name val="Times New Roman"/>
      <family val="1"/>
    </font>
    <font>
      <i/>
      <sz val="16"/>
      <color theme="1"/>
      <name val="Times New Roman"/>
      <family val="1"/>
    </font>
    <font>
      <b/>
      <i/>
      <sz val="14"/>
      <color theme="4" tint="-0.249977111117893"/>
      <name val="Times New Roman"/>
      <family val="1"/>
    </font>
    <font>
      <i/>
      <sz val="12"/>
      <color theme="4" tint="-0.249977111117893"/>
      <name val="Calibri"/>
      <family val="2"/>
    </font>
    <font>
      <b/>
      <i/>
      <sz val="12"/>
      <color theme="4" tint="-0.249977111117893"/>
      <name val="Calibri"/>
      <family val="2"/>
    </font>
    <font>
      <sz val="14"/>
      <color rgb="FFFF0000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4" xfId="0" applyBorder="1"/>
    <xf numFmtId="0" fontId="2" fillId="0" borderId="0" xfId="0" applyFont="1"/>
    <xf numFmtId="0" fontId="0" fillId="0" borderId="6" xfId="0" applyBorder="1"/>
    <xf numFmtId="0" fontId="0" fillId="0" borderId="7" xfId="0" applyBorder="1"/>
    <xf numFmtId="0" fontId="9" fillId="0" borderId="7" xfId="0" applyFont="1" applyBorder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7" xfId="0" applyBorder="1" applyAlignment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quotePrefix="1" applyFont="1"/>
    <xf numFmtId="0" fontId="9" fillId="0" borderId="2" xfId="0" applyFont="1" applyBorder="1"/>
    <xf numFmtId="0" fontId="6" fillId="0" borderId="7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11" fillId="0" borderId="0" xfId="0" applyFont="1"/>
    <xf numFmtId="0" fontId="5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3" fillId="0" borderId="0" xfId="0" applyFont="1"/>
    <xf numFmtId="0" fontId="2" fillId="0" borderId="7" xfId="0" applyFont="1" applyBorder="1" applyAlignment="1">
      <alignment horizontal="right"/>
    </xf>
    <xf numFmtId="0" fontId="17" fillId="0" borderId="0" xfId="0" quotePrefix="1" applyFont="1"/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19" fillId="0" borderId="0" xfId="0" applyFont="1"/>
    <xf numFmtId="0" fontId="21" fillId="0" borderId="0" xfId="0" applyFont="1" applyAlignment="1">
      <alignment horizontal="left" vertical="center"/>
    </xf>
    <xf numFmtId="0" fontId="12" fillId="0" borderId="0" xfId="0" applyFont="1"/>
    <xf numFmtId="0" fontId="0" fillId="0" borderId="0" xfId="0" applyAlignment="1">
      <alignment horizontal="center"/>
    </xf>
    <xf numFmtId="0" fontId="5" fillId="0" borderId="6" xfId="0" applyFont="1" applyBorder="1"/>
    <xf numFmtId="0" fontId="5" fillId="0" borderId="1" xfId="0" applyFont="1" applyBorder="1"/>
    <xf numFmtId="0" fontId="5" fillId="0" borderId="0" xfId="0" applyFont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5" fillId="0" borderId="11" xfId="0" applyFont="1" applyBorder="1"/>
    <xf numFmtId="0" fontId="5" fillId="0" borderId="12" xfId="0" applyFont="1" applyBorder="1"/>
    <xf numFmtId="0" fontId="5" fillId="0" borderId="10" xfId="0" applyFont="1" applyBorder="1"/>
    <xf numFmtId="0" fontId="21" fillId="0" borderId="11" xfId="0" applyFont="1" applyBorder="1"/>
    <xf numFmtId="0" fontId="21" fillId="0" borderId="10" xfId="0" applyFont="1" applyBorder="1"/>
    <xf numFmtId="0" fontId="21" fillId="0" borderId="12" xfId="0" applyFont="1" applyBorder="1"/>
    <xf numFmtId="0" fontId="9" fillId="0" borderId="11" xfId="0" applyFont="1" applyBorder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13" xfId="0" applyBorder="1"/>
    <xf numFmtId="0" fontId="18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right" vertical="center"/>
    </xf>
    <xf numFmtId="0" fontId="24" fillId="0" borderId="10" xfId="0" applyFont="1" applyBorder="1" applyAlignment="1">
      <alignment vertical="center"/>
    </xf>
    <xf numFmtId="0" fontId="25" fillId="0" borderId="0" xfId="0" applyFont="1"/>
    <xf numFmtId="0" fontId="5" fillId="0" borderId="13" xfId="0" applyFont="1" applyBorder="1"/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13" Type="http://schemas.openxmlformats.org/officeDocument/2006/relationships/image" Target="../media/image20.png"/><Relationship Id="rId3" Type="http://schemas.openxmlformats.org/officeDocument/2006/relationships/image" Target="../media/image10.emf"/><Relationship Id="rId7" Type="http://schemas.openxmlformats.org/officeDocument/2006/relationships/image" Target="../media/image14.png"/><Relationship Id="rId12" Type="http://schemas.openxmlformats.org/officeDocument/2006/relationships/image" Target="../media/image19.png"/><Relationship Id="rId17" Type="http://schemas.openxmlformats.org/officeDocument/2006/relationships/image" Target="../media/image24.png"/><Relationship Id="rId2" Type="http://schemas.openxmlformats.org/officeDocument/2006/relationships/image" Target="../media/image9.emf"/><Relationship Id="rId16" Type="http://schemas.openxmlformats.org/officeDocument/2006/relationships/image" Target="../media/image23.png"/><Relationship Id="rId1" Type="http://schemas.openxmlformats.org/officeDocument/2006/relationships/image" Target="../media/image8.emf"/><Relationship Id="rId6" Type="http://schemas.openxmlformats.org/officeDocument/2006/relationships/image" Target="../media/image13.png"/><Relationship Id="rId11" Type="http://schemas.openxmlformats.org/officeDocument/2006/relationships/image" Target="../media/image18.png"/><Relationship Id="rId5" Type="http://schemas.openxmlformats.org/officeDocument/2006/relationships/image" Target="../media/image12.png"/><Relationship Id="rId15" Type="http://schemas.openxmlformats.org/officeDocument/2006/relationships/image" Target="../media/image22.png"/><Relationship Id="rId10" Type="http://schemas.openxmlformats.org/officeDocument/2006/relationships/image" Target="../media/image17.png"/><Relationship Id="rId4" Type="http://schemas.openxmlformats.org/officeDocument/2006/relationships/image" Target="../media/image11.png"/><Relationship Id="rId9" Type="http://schemas.openxmlformats.org/officeDocument/2006/relationships/image" Target="../media/image16.png"/><Relationship Id="rId14" Type="http://schemas.openxmlformats.org/officeDocument/2006/relationships/image" Target="../media/image2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0</xdr:rowOff>
    </xdr:from>
    <xdr:to>
      <xdr:col>6</xdr:col>
      <xdr:colOff>844002</xdr:colOff>
      <xdr:row>5</xdr:row>
      <xdr:rowOff>24052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4F6921-7920-420D-AAE3-DAA04D6D0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8145" y="350520"/>
          <a:ext cx="1024977" cy="54983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6</xdr:row>
      <xdr:rowOff>47625</xdr:rowOff>
    </xdr:from>
    <xdr:to>
      <xdr:col>7</xdr:col>
      <xdr:colOff>14738</xdr:colOff>
      <xdr:row>12</xdr:row>
      <xdr:rowOff>4281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F6A221-1307-4DF8-BA31-5341218DB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8845" y="1099185"/>
          <a:ext cx="3083693" cy="1008216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14</xdr:row>
      <xdr:rowOff>171450</xdr:rowOff>
    </xdr:from>
    <xdr:to>
      <xdr:col>7</xdr:col>
      <xdr:colOff>15754</xdr:colOff>
      <xdr:row>18</xdr:row>
      <xdr:rowOff>1953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A1121DC-8557-4CFA-92BB-0FE865186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03320" y="2625090"/>
          <a:ext cx="1570234" cy="53154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162365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EA7F36-B6C7-4B51-9BB8-54B89FCCF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5" y="33585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20</xdr:row>
      <xdr:rowOff>95250</xdr:rowOff>
    </xdr:from>
    <xdr:to>
      <xdr:col>7</xdr:col>
      <xdr:colOff>2387</xdr:colOff>
      <xdr:row>22</xdr:row>
      <xdr:rowOff>86899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AE0AFF7-728A-44C3-A7AC-23A52EE0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55745" y="3600450"/>
          <a:ext cx="1204442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24</xdr:row>
      <xdr:rowOff>104775</xdr:rowOff>
    </xdr:from>
    <xdr:to>
      <xdr:col>7</xdr:col>
      <xdr:colOff>119</xdr:colOff>
      <xdr:row>26</xdr:row>
      <xdr:rowOff>102520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CF93CFC-883C-4F5A-987D-B80F264EA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46195" y="4311015"/>
          <a:ext cx="1411724" cy="34826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142915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3DA23ADC-5A15-4393-BF90-4945487F2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41120" y="2851785"/>
          <a:ext cx="627942" cy="445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0</xdr:rowOff>
    </xdr:from>
    <xdr:to>
      <xdr:col>6</xdr:col>
      <xdr:colOff>844002</xdr:colOff>
      <xdr:row>5</xdr:row>
      <xdr:rowOff>24052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860CCD-33F5-4E3F-9F24-BE2098672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065" y="350520"/>
          <a:ext cx="1024977" cy="54983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6</xdr:row>
      <xdr:rowOff>47625</xdr:rowOff>
    </xdr:from>
    <xdr:to>
      <xdr:col>7</xdr:col>
      <xdr:colOff>14738</xdr:colOff>
      <xdr:row>12</xdr:row>
      <xdr:rowOff>4281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FE8466-DA0E-43E1-B8C3-0A107DBAB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0765" y="1099185"/>
          <a:ext cx="3083693" cy="1008216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14</xdr:row>
      <xdr:rowOff>171450</xdr:rowOff>
    </xdr:from>
    <xdr:to>
      <xdr:col>7</xdr:col>
      <xdr:colOff>15754</xdr:colOff>
      <xdr:row>18</xdr:row>
      <xdr:rowOff>1953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3F4AB1-986F-4DB9-BCE4-0B946AF48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5240" y="2625090"/>
          <a:ext cx="1570234" cy="53154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162365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CC3852-77D4-4D7F-89A2-892DF168D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0595" y="33585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20</xdr:row>
      <xdr:rowOff>95250</xdr:rowOff>
    </xdr:from>
    <xdr:to>
      <xdr:col>7</xdr:col>
      <xdr:colOff>2387</xdr:colOff>
      <xdr:row>22</xdr:row>
      <xdr:rowOff>86899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F46637C-FD09-40B8-B5EE-413498F96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77665" y="3600450"/>
          <a:ext cx="1204442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24</xdr:row>
      <xdr:rowOff>104775</xdr:rowOff>
    </xdr:from>
    <xdr:to>
      <xdr:col>7</xdr:col>
      <xdr:colOff>119</xdr:colOff>
      <xdr:row>26</xdr:row>
      <xdr:rowOff>102520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E98DFB7-1AAD-478E-8FD9-97F26F2CB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68115" y="4311015"/>
          <a:ext cx="1411724" cy="34826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142915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E67F6A86-A56D-4A4C-BA6D-75A57F92B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63040" y="2851785"/>
          <a:ext cx="627942" cy="445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0</xdr:rowOff>
    </xdr:from>
    <xdr:to>
      <xdr:col>6</xdr:col>
      <xdr:colOff>844002</xdr:colOff>
      <xdr:row>5</xdr:row>
      <xdr:rowOff>24052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199A43-3C4A-48D5-AA16-758CD1C0F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065" y="350520"/>
          <a:ext cx="1024977" cy="54983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6</xdr:row>
      <xdr:rowOff>47625</xdr:rowOff>
    </xdr:from>
    <xdr:to>
      <xdr:col>7</xdr:col>
      <xdr:colOff>14738</xdr:colOff>
      <xdr:row>12</xdr:row>
      <xdr:rowOff>4281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6EA6E7D-15B7-4E90-90F0-B9D243162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0765" y="1099185"/>
          <a:ext cx="3083693" cy="1008216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14</xdr:row>
      <xdr:rowOff>171450</xdr:rowOff>
    </xdr:from>
    <xdr:to>
      <xdr:col>7</xdr:col>
      <xdr:colOff>15754</xdr:colOff>
      <xdr:row>18</xdr:row>
      <xdr:rowOff>1953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DA85F04-3C16-45EF-AE63-38831695C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5240" y="2625090"/>
          <a:ext cx="1570234" cy="53154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162365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61A004-9E4E-4431-8B51-610D8C38D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0595" y="33585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20</xdr:row>
      <xdr:rowOff>95250</xdr:rowOff>
    </xdr:from>
    <xdr:to>
      <xdr:col>7</xdr:col>
      <xdr:colOff>2387</xdr:colOff>
      <xdr:row>22</xdr:row>
      <xdr:rowOff>86899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A4B0673-A16C-4FC3-A96E-8D63B0460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77665" y="3600450"/>
          <a:ext cx="1204442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24</xdr:row>
      <xdr:rowOff>104775</xdr:rowOff>
    </xdr:from>
    <xdr:to>
      <xdr:col>7</xdr:col>
      <xdr:colOff>119</xdr:colOff>
      <xdr:row>26</xdr:row>
      <xdr:rowOff>102520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BD331E7-1F40-4C38-8588-A4C7B85AF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68115" y="4311015"/>
          <a:ext cx="1411724" cy="34826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142915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F84D0EA6-1FF3-451B-B502-96408C1CB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63040" y="2851785"/>
          <a:ext cx="627942" cy="4458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0</xdr:rowOff>
    </xdr:from>
    <xdr:to>
      <xdr:col>6</xdr:col>
      <xdr:colOff>844002</xdr:colOff>
      <xdr:row>5</xdr:row>
      <xdr:rowOff>24052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0F342F-4C49-4B7E-9249-C9F4E2FD6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065" y="350520"/>
          <a:ext cx="1024977" cy="54983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6</xdr:row>
      <xdr:rowOff>47625</xdr:rowOff>
    </xdr:from>
    <xdr:to>
      <xdr:col>7</xdr:col>
      <xdr:colOff>14738</xdr:colOff>
      <xdr:row>12</xdr:row>
      <xdr:rowOff>4281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06002B-2977-47A5-B863-EC22FF164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0765" y="1099185"/>
          <a:ext cx="3083693" cy="1008216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14</xdr:row>
      <xdr:rowOff>171450</xdr:rowOff>
    </xdr:from>
    <xdr:to>
      <xdr:col>7</xdr:col>
      <xdr:colOff>15754</xdr:colOff>
      <xdr:row>18</xdr:row>
      <xdr:rowOff>1953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1C470C8-CF5D-4B99-93D3-B46F66C64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5240" y="2625090"/>
          <a:ext cx="1570234" cy="53154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162365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D22AAC-BC7F-48DA-BFB0-2510856D3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0595" y="33585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20</xdr:row>
      <xdr:rowOff>95250</xdr:rowOff>
    </xdr:from>
    <xdr:to>
      <xdr:col>7</xdr:col>
      <xdr:colOff>2387</xdr:colOff>
      <xdr:row>22</xdr:row>
      <xdr:rowOff>86899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557635-F411-4C30-A213-C9289FB89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77665" y="3600450"/>
          <a:ext cx="1204442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24</xdr:row>
      <xdr:rowOff>104775</xdr:rowOff>
    </xdr:from>
    <xdr:to>
      <xdr:col>7</xdr:col>
      <xdr:colOff>119</xdr:colOff>
      <xdr:row>26</xdr:row>
      <xdr:rowOff>102520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DB06232-B0E3-43B4-81F2-2AFCE4EBC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68115" y="4311015"/>
          <a:ext cx="1411724" cy="34826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142915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77A45254-7A29-4C68-ABC4-EFC8E7FC1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63040" y="2851785"/>
          <a:ext cx="627942" cy="445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22860</xdr:colOff>
      <xdr:row>7</xdr:row>
      <xdr:rowOff>15240</xdr:rowOff>
    </xdr:from>
    <xdr:to>
      <xdr:col>22</xdr:col>
      <xdr:colOff>136021</xdr:colOff>
      <xdr:row>10</xdr:row>
      <xdr:rowOff>15240</xdr:rowOff>
    </xdr:to>
    <xdr:pic>
      <xdr:nvPicPr>
        <xdr:cNvPr id="25" name="24 Imagen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6416040"/>
          <a:ext cx="2490601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553076</xdr:colOff>
      <xdr:row>1</xdr:row>
      <xdr:rowOff>76200</xdr:rowOff>
    </xdr:from>
    <xdr:to>
      <xdr:col>25</xdr:col>
      <xdr:colOff>15240</xdr:colOff>
      <xdr:row>3</xdr:row>
      <xdr:rowOff>198120</xdr:rowOff>
    </xdr:to>
    <xdr:pic>
      <xdr:nvPicPr>
        <xdr:cNvPr id="32" name="31 Imagen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7996" y="304800"/>
          <a:ext cx="1892944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658167</xdr:colOff>
      <xdr:row>11</xdr:row>
      <xdr:rowOff>160020</xdr:rowOff>
    </xdr:from>
    <xdr:to>
      <xdr:col>24</xdr:col>
      <xdr:colOff>797718</xdr:colOff>
      <xdr:row>13</xdr:row>
      <xdr:rowOff>144780</xdr:rowOff>
    </xdr:to>
    <xdr:pic>
      <xdr:nvPicPr>
        <xdr:cNvPr id="38" name="37 Imagen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8607" y="7475220"/>
          <a:ext cx="1724511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464820</xdr:colOff>
      <xdr:row>11</xdr:row>
      <xdr:rowOff>68580</xdr:rowOff>
    </xdr:from>
    <xdr:to>
      <xdr:col>1</xdr:col>
      <xdr:colOff>787936</xdr:colOff>
      <xdr:row>13</xdr:row>
      <xdr:rowOff>166164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AA5D1328-D4E2-44A0-AD0A-8FC88652D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7240" y="2811780"/>
          <a:ext cx="323116" cy="554784"/>
        </a:xfrm>
        <a:prstGeom prst="rect">
          <a:avLst/>
        </a:prstGeom>
      </xdr:spPr>
    </xdr:pic>
    <xdr:clientData/>
  </xdr:twoCellAnchor>
  <xdr:twoCellAnchor editAs="oneCell">
    <xdr:from>
      <xdr:col>1</xdr:col>
      <xdr:colOff>480060</xdr:colOff>
      <xdr:row>7</xdr:row>
      <xdr:rowOff>198120</xdr:rowOff>
    </xdr:from>
    <xdr:to>
      <xdr:col>1</xdr:col>
      <xdr:colOff>748307</xdr:colOff>
      <xdr:row>9</xdr:row>
      <xdr:rowOff>57939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55FAAA-652E-4457-9346-6DB150A54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" y="2255520"/>
          <a:ext cx="268247" cy="317019"/>
        </a:xfrm>
        <a:prstGeom prst="rect">
          <a:avLst/>
        </a:prstGeom>
      </xdr:spPr>
    </xdr:pic>
    <xdr:clientData/>
  </xdr:twoCellAnchor>
  <xdr:twoCellAnchor editAs="oneCell">
    <xdr:from>
      <xdr:col>1</xdr:col>
      <xdr:colOff>487680</xdr:colOff>
      <xdr:row>15</xdr:row>
      <xdr:rowOff>129540</xdr:rowOff>
    </xdr:from>
    <xdr:to>
      <xdr:col>1</xdr:col>
      <xdr:colOff>786410</xdr:colOff>
      <xdr:row>17</xdr:row>
      <xdr:rowOff>123483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60476E0-051D-403C-853E-5A92E88CF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0100" y="3558540"/>
          <a:ext cx="298730" cy="451143"/>
        </a:xfrm>
        <a:prstGeom prst="rect">
          <a:avLst/>
        </a:prstGeom>
      </xdr:spPr>
    </xdr:pic>
    <xdr:clientData/>
  </xdr:twoCellAnchor>
  <xdr:twoCellAnchor editAs="oneCell">
    <xdr:from>
      <xdr:col>1</xdr:col>
      <xdr:colOff>335280</xdr:colOff>
      <xdr:row>18</xdr:row>
      <xdr:rowOff>121920</xdr:rowOff>
    </xdr:from>
    <xdr:to>
      <xdr:col>1</xdr:col>
      <xdr:colOff>951029</xdr:colOff>
      <xdr:row>20</xdr:row>
      <xdr:rowOff>73187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DD0C445-C09B-4927-BC1F-F4723732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7700" y="4236720"/>
          <a:ext cx="615749" cy="408467"/>
        </a:xfrm>
        <a:prstGeom prst="rect">
          <a:avLst/>
        </a:prstGeom>
      </xdr:spPr>
    </xdr:pic>
    <xdr:clientData/>
  </xdr:twoCellAnchor>
  <xdr:twoCellAnchor editAs="oneCell">
    <xdr:from>
      <xdr:col>1</xdr:col>
      <xdr:colOff>350520</xdr:colOff>
      <xdr:row>21</xdr:row>
      <xdr:rowOff>68580</xdr:rowOff>
    </xdr:from>
    <xdr:to>
      <xdr:col>1</xdr:col>
      <xdr:colOff>838242</xdr:colOff>
      <xdr:row>23</xdr:row>
      <xdr:rowOff>135681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82D5A06-82E0-4DE3-B10B-2C8E8C129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2940" y="4869180"/>
          <a:ext cx="487722" cy="524301"/>
        </a:xfrm>
        <a:prstGeom prst="rect">
          <a:avLst/>
        </a:prstGeom>
      </xdr:spPr>
    </xdr:pic>
    <xdr:clientData/>
  </xdr:twoCellAnchor>
  <xdr:twoCellAnchor editAs="oneCell">
    <xdr:from>
      <xdr:col>1</xdr:col>
      <xdr:colOff>289560</xdr:colOff>
      <xdr:row>24</xdr:row>
      <xdr:rowOff>60960</xdr:rowOff>
    </xdr:from>
    <xdr:to>
      <xdr:col>1</xdr:col>
      <xdr:colOff>1112591</xdr:colOff>
      <xdr:row>26</xdr:row>
      <xdr:rowOff>152448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E813A91-A9CA-4438-AA30-8D235AA47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1980" y="5547360"/>
          <a:ext cx="823031" cy="548688"/>
        </a:xfrm>
        <a:prstGeom prst="rect">
          <a:avLst/>
        </a:prstGeom>
      </xdr:spPr>
    </xdr:pic>
    <xdr:clientData/>
  </xdr:twoCellAnchor>
  <xdr:twoCellAnchor editAs="oneCell">
    <xdr:from>
      <xdr:col>9</xdr:col>
      <xdr:colOff>754380</xdr:colOff>
      <xdr:row>1</xdr:row>
      <xdr:rowOff>83820</xdr:rowOff>
    </xdr:from>
    <xdr:to>
      <xdr:col>12</xdr:col>
      <xdr:colOff>757254</xdr:colOff>
      <xdr:row>3</xdr:row>
      <xdr:rowOff>199694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D53B6F-CAC3-437B-93DA-8F5A2DF18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528560" y="312420"/>
          <a:ext cx="2389839" cy="573074"/>
        </a:xfrm>
        <a:prstGeom prst="rect">
          <a:avLst/>
        </a:prstGeom>
      </xdr:spPr>
    </xdr:pic>
    <xdr:clientData/>
  </xdr:twoCellAnchor>
  <xdr:twoCellAnchor editAs="oneCell">
    <xdr:from>
      <xdr:col>8</xdr:col>
      <xdr:colOff>647700</xdr:colOff>
      <xdr:row>4</xdr:row>
      <xdr:rowOff>76200</xdr:rowOff>
    </xdr:from>
    <xdr:to>
      <xdr:col>13</xdr:col>
      <xdr:colOff>1048</xdr:colOff>
      <xdr:row>6</xdr:row>
      <xdr:rowOff>173784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95140E6-DB86-42E5-AC2E-F86B615ED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29400" y="990600"/>
          <a:ext cx="3304318" cy="554784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</xdr:colOff>
      <xdr:row>7</xdr:row>
      <xdr:rowOff>15240</xdr:rowOff>
    </xdr:from>
    <xdr:to>
      <xdr:col>11</xdr:col>
      <xdr:colOff>131280</xdr:colOff>
      <xdr:row>10</xdr:row>
      <xdr:rowOff>18348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670DCA4-DF71-4800-AF5D-20E2B73CE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996940" y="1615440"/>
          <a:ext cx="2493480" cy="688908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</xdr:colOff>
      <xdr:row>8</xdr:row>
      <xdr:rowOff>137160</xdr:rowOff>
    </xdr:from>
    <xdr:to>
      <xdr:col>13</xdr:col>
      <xdr:colOff>16896</xdr:colOff>
      <xdr:row>10</xdr:row>
      <xdr:rowOff>88427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B63E9F0-FFBE-4CD8-9619-93AEAB5C3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442960" y="1965960"/>
          <a:ext cx="1518036" cy="408467"/>
        </a:xfrm>
        <a:prstGeom prst="rect">
          <a:avLst/>
        </a:prstGeom>
      </xdr:spPr>
    </xdr:pic>
    <xdr:clientData/>
  </xdr:twoCellAnchor>
  <xdr:twoCellAnchor editAs="oneCell">
    <xdr:from>
      <xdr:col>10</xdr:col>
      <xdr:colOff>533400</xdr:colOff>
      <xdr:row>11</xdr:row>
      <xdr:rowOff>152400</xdr:rowOff>
    </xdr:from>
    <xdr:to>
      <xdr:col>13</xdr:col>
      <xdr:colOff>3208</xdr:colOff>
      <xdr:row>13</xdr:row>
      <xdr:rowOff>115860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D37FBFB-05A9-41D7-8342-1CDA1C8D0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8100060" y="2667000"/>
          <a:ext cx="1847248" cy="42066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4</xdr:row>
      <xdr:rowOff>76200</xdr:rowOff>
    </xdr:from>
    <xdr:to>
      <xdr:col>1</xdr:col>
      <xdr:colOff>1050097</xdr:colOff>
      <xdr:row>6</xdr:row>
      <xdr:rowOff>143301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CFD41DD6-E4DC-47D8-A9DD-613024FA0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55320" y="990600"/>
          <a:ext cx="707197" cy="524301"/>
        </a:xfrm>
        <a:prstGeom prst="rect">
          <a:avLst/>
        </a:prstGeom>
      </xdr:spPr>
    </xdr:pic>
    <xdr:clientData/>
  </xdr:twoCellAnchor>
  <xdr:twoCellAnchor editAs="oneCell">
    <xdr:from>
      <xdr:col>22</xdr:col>
      <xdr:colOff>657225</xdr:colOff>
      <xdr:row>4</xdr:row>
      <xdr:rowOff>152400</xdr:rowOff>
    </xdr:from>
    <xdr:to>
      <xdr:col>25</xdr:col>
      <xdr:colOff>21103</xdr:colOff>
      <xdr:row>6</xdr:row>
      <xdr:rowOff>67088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44B44B-BDA2-4479-AD49-1F3B7D498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6563975" y="1066800"/>
          <a:ext cx="1707028" cy="371888"/>
        </a:xfrm>
        <a:prstGeom prst="rect">
          <a:avLst/>
        </a:prstGeom>
      </xdr:spPr>
    </xdr:pic>
    <xdr:clientData/>
  </xdr:twoCellAnchor>
  <xdr:twoCellAnchor editAs="oneCell">
    <xdr:from>
      <xdr:col>22</xdr:col>
      <xdr:colOff>400050</xdr:colOff>
      <xdr:row>8</xdr:row>
      <xdr:rowOff>114300</xdr:rowOff>
    </xdr:from>
    <xdr:to>
      <xdr:col>25</xdr:col>
      <xdr:colOff>26079</xdr:colOff>
      <xdr:row>10</xdr:row>
      <xdr:rowOff>71664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DEAAF772-48F0-40F6-B507-B23DF1B7B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6306800" y="1943100"/>
          <a:ext cx="1969179" cy="4145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2</xdr:row>
      <xdr:rowOff>0</xdr:rowOff>
    </xdr:from>
    <xdr:to>
      <xdr:col>6</xdr:col>
      <xdr:colOff>844002</xdr:colOff>
      <xdr:row>5</xdr:row>
      <xdr:rowOff>1192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05C307-55CC-4C9E-9A46-8DFFF660E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065" y="350520"/>
          <a:ext cx="1024977" cy="54983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6</xdr:row>
      <xdr:rowOff>47625</xdr:rowOff>
    </xdr:from>
    <xdr:to>
      <xdr:col>7</xdr:col>
      <xdr:colOff>14738</xdr:colOff>
      <xdr:row>11</xdr:row>
      <xdr:rowOff>141441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969C51-3882-4002-8E9C-72C631336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0765" y="1099185"/>
          <a:ext cx="3083693" cy="1008216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14</xdr:row>
      <xdr:rowOff>171450</xdr:rowOff>
    </xdr:from>
    <xdr:to>
      <xdr:col>7</xdr:col>
      <xdr:colOff>15754</xdr:colOff>
      <xdr:row>17</xdr:row>
      <xdr:rowOff>154353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1B19F75-49CE-442F-BAB3-8EC4E632D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5240" y="2625090"/>
          <a:ext cx="1570234" cy="53154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28575</xdr:rowOff>
    </xdr:from>
    <xdr:to>
      <xdr:col>4</xdr:col>
      <xdr:colOff>304611</xdr:colOff>
      <xdr:row>22</xdr:row>
      <xdr:rowOff>139505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E924C4A-1403-4B8F-969E-CB3652D7D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0595" y="3358515"/>
          <a:ext cx="2264856" cy="659570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20</xdr:row>
      <xdr:rowOff>95250</xdr:rowOff>
    </xdr:from>
    <xdr:to>
      <xdr:col>7</xdr:col>
      <xdr:colOff>2387</xdr:colOff>
      <xdr:row>22</xdr:row>
      <xdr:rowOff>71659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37ECB69-94BD-4561-A87C-721BCBFFF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77665" y="3600450"/>
          <a:ext cx="1204442" cy="342169"/>
        </a:xfrm>
        <a:prstGeom prst="rect">
          <a:avLst/>
        </a:prstGeom>
      </xdr:spPr>
    </xdr:pic>
    <xdr:clientData/>
  </xdr:twoCellAnchor>
  <xdr:twoCellAnchor editAs="oneCell">
    <xdr:from>
      <xdr:col>5</xdr:col>
      <xdr:colOff>257175</xdr:colOff>
      <xdr:row>24</xdr:row>
      <xdr:rowOff>104775</xdr:rowOff>
    </xdr:from>
    <xdr:to>
      <xdr:col>7</xdr:col>
      <xdr:colOff>119</xdr:colOff>
      <xdr:row>26</xdr:row>
      <xdr:rowOff>87280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B20D8D-04D3-4B18-9263-14557F25C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968115" y="4311015"/>
          <a:ext cx="1411724" cy="34826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16</xdr:row>
      <xdr:rowOff>47625</xdr:rowOff>
    </xdr:from>
    <xdr:to>
      <xdr:col>2</xdr:col>
      <xdr:colOff>780342</xdr:colOff>
      <xdr:row>18</xdr:row>
      <xdr:rowOff>127675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0A86982-B8CC-4958-AB87-4FDDAE62B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63040" y="2851785"/>
          <a:ext cx="627942" cy="445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zoomScaleNormal="100" workbookViewId="0"/>
  </sheetViews>
  <sheetFormatPr baseColWidth="10" defaultRowHeight="14.25" customHeight="1" x14ac:dyDescent="0.3"/>
  <cols>
    <col min="1" max="1" width="13.44140625" style="69" bestFit="1" customWidth="1"/>
    <col min="2" max="2" width="5.6640625" style="3" customWidth="1"/>
    <col min="3" max="3" width="11.6640625" style="3" customWidth="1"/>
    <col min="4" max="4" width="11.6640625" customWidth="1"/>
    <col min="5" max="5" width="11.6640625" style="11" customWidth="1"/>
    <col min="6" max="6" width="11.6640625" customWidth="1"/>
    <col min="7" max="7" width="12.6640625" customWidth="1"/>
    <col min="8" max="8" width="11.6640625" style="11" customWidth="1"/>
    <col min="9" max="11" width="11.6640625" customWidth="1"/>
    <col min="12" max="12" width="15.109375" customWidth="1"/>
    <col min="13" max="13" width="3.6640625" customWidth="1"/>
  </cols>
  <sheetData>
    <row r="1" spans="1:13" ht="14.25" customHeight="1" x14ac:dyDescent="0.35">
      <c r="A1" s="66" t="s">
        <v>15</v>
      </c>
      <c r="B1" s="29" t="s">
        <v>14</v>
      </c>
      <c r="F1" s="67" t="s">
        <v>26</v>
      </c>
      <c r="I1" s="68" t="s">
        <v>27</v>
      </c>
    </row>
    <row r="2" spans="1:13" ht="14.25" customHeight="1" x14ac:dyDescent="0.35">
      <c r="A2" s="69">
        <v>470</v>
      </c>
      <c r="B2" s="86" t="s">
        <v>29</v>
      </c>
      <c r="C2" s="26"/>
      <c r="D2" s="8"/>
      <c r="E2" s="7"/>
      <c r="F2" s="8"/>
      <c r="G2" s="8"/>
      <c r="H2" s="70"/>
      <c r="I2" s="8"/>
      <c r="J2" s="8"/>
      <c r="K2" s="8"/>
      <c r="L2" s="9"/>
      <c r="M2" s="1"/>
    </row>
    <row r="3" spans="1:13" ht="14.25" customHeight="1" x14ac:dyDescent="0.35">
      <c r="A3" s="69">
        <v>510</v>
      </c>
      <c r="B3" s="87"/>
      <c r="C3" s="2"/>
      <c r="L3" s="12"/>
      <c r="M3" s="4"/>
    </row>
    <row r="4" spans="1:13" ht="14.25" customHeight="1" x14ac:dyDescent="0.3">
      <c r="A4" s="69">
        <v>500</v>
      </c>
      <c r="B4" s="87"/>
      <c r="C4" s="64"/>
      <c r="D4" s="71" t="s">
        <v>0</v>
      </c>
      <c r="E4" s="72">
        <f>COUNT(A:A)</f>
        <v>4</v>
      </c>
      <c r="H4" s="72">
        <f>AVERAGE(A:A)</f>
        <v>507.5</v>
      </c>
      <c r="I4" s="73" t="s">
        <v>9</v>
      </c>
      <c r="L4" s="12"/>
    </row>
    <row r="5" spans="1:13" ht="14.25" customHeight="1" x14ac:dyDescent="0.3">
      <c r="A5" s="69">
        <v>550</v>
      </c>
      <c r="B5" s="87"/>
      <c r="C5" s="2"/>
      <c r="I5" s="73" t="s">
        <v>2</v>
      </c>
      <c r="L5" s="12"/>
    </row>
    <row r="6" spans="1:13" ht="14.25" customHeight="1" x14ac:dyDescent="0.3">
      <c r="B6" s="87"/>
      <c r="C6" s="27"/>
      <c r="D6" s="16"/>
      <c r="E6" s="20"/>
      <c r="F6" s="16"/>
      <c r="G6" s="16"/>
      <c r="H6" s="20"/>
      <c r="I6" s="20"/>
      <c r="J6" s="16"/>
      <c r="K6" s="16"/>
      <c r="L6" s="18"/>
    </row>
    <row r="7" spans="1:13" ht="14.25" customHeight="1" x14ac:dyDescent="0.3">
      <c r="B7" s="87"/>
      <c r="C7" s="23"/>
      <c r="D7" s="8"/>
      <c r="E7" s="7"/>
      <c r="F7" s="8"/>
      <c r="G7" s="8"/>
      <c r="H7" s="7"/>
      <c r="I7" s="7"/>
      <c r="J7" s="8"/>
      <c r="K7" s="24"/>
      <c r="L7" s="9"/>
    </row>
    <row r="8" spans="1:13" ht="14.25" customHeight="1" x14ac:dyDescent="0.3">
      <c r="B8" s="87"/>
      <c r="C8" s="2"/>
      <c r="E8" s="74"/>
      <c r="I8" s="11"/>
      <c r="L8" s="12"/>
    </row>
    <row r="9" spans="1:13" ht="14.25" customHeight="1" x14ac:dyDescent="0.3">
      <c r="B9" s="87"/>
      <c r="C9" s="2"/>
      <c r="I9" s="11"/>
      <c r="L9" s="12"/>
    </row>
    <row r="10" spans="1:13" ht="14.25" customHeight="1" x14ac:dyDescent="0.3">
      <c r="B10" s="87"/>
      <c r="H10" s="75"/>
      <c r="I10" s="11"/>
      <c r="L10" s="12"/>
    </row>
    <row r="11" spans="1:13" ht="14.25" customHeight="1" x14ac:dyDescent="0.3">
      <c r="B11" s="87"/>
      <c r="H11" s="72">
        <f>_xlfn.VAR.S(A:A)</f>
        <v>1091.6666666666667</v>
      </c>
      <c r="I11" s="73" t="s">
        <v>10</v>
      </c>
      <c r="L11" s="12"/>
    </row>
    <row r="12" spans="1:13" ht="14.25" customHeight="1" x14ac:dyDescent="0.3">
      <c r="B12" s="87"/>
      <c r="I12" s="73" t="s">
        <v>1</v>
      </c>
      <c r="L12" s="12"/>
    </row>
    <row r="13" spans="1:13" ht="14.25" customHeight="1" x14ac:dyDescent="0.3">
      <c r="B13" s="87"/>
      <c r="H13" s="75"/>
      <c r="I13" s="73"/>
      <c r="L13" s="12"/>
    </row>
    <row r="14" spans="1:13" ht="14.25" customHeight="1" x14ac:dyDescent="0.3">
      <c r="B14" s="88"/>
      <c r="C14" s="22"/>
      <c r="D14" s="16"/>
      <c r="E14" s="20"/>
      <c r="F14" s="16"/>
      <c r="G14" s="16"/>
      <c r="H14" s="76"/>
      <c r="I14" s="20"/>
      <c r="J14" s="16"/>
      <c r="K14" s="16"/>
      <c r="L14" s="18"/>
    </row>
    <row r="15" spans="1:13" ht="14.25" customHeight="1" x14ac:dyDescent="0.3">
      <c r="B15" s="5"/>
      <c r="C15" s="80" t="s">
        <v>30</v>
      </c>
      <c r="D15" s="84"/>
      <c r="E15" s="7"/>
      <c r="F15" s="8"/>
      <c r="G15" s="8"/>
      <c r="H15" s="7"/>
      <c r="I15" s="7"/>
      <c r="J15" s="8"/>
      <c r="K15" s="8"/>
      <c r="L15" s="9"/>
    </row>
    <row r="16" spans="1:13" ht="14.25" customHeight="1" x14ac:dyDescent="0.3">
      <c r="B16" s="28"/>
      <c r="C16" s="11"/>
      <c r="I16" s="11"/>
      <c r="L16" s="12"/>
    </row>
    <row r="17" spans="2:12" ht="14.25" customHeight="1" x14ac:dyDescent="0.3">
      <c r="B17" s="28"/>
      <c r="C17" s="30"/>
      <c r="E17" s="64"/>
      <c r="H17" s="30">
        <f>H11*D18/E4</f>
        <v>272.91666666666669</v>
      </c>
      <c r="I17" s="77" t="s">
        <v>11</v>
      </c>
      <c r="L17" s="12"/>
    </row>
    <row r="18" spans="2:12" ht="14.25" customHeight="1" x14ac:dyDescent="0.3">
      <c r="B18" s="28"/>
      <c r="C18"/>
      <c r="D18" s="30">
        <f>IF(D15="",1,(D15-E4)/D15)</f>
        <v>1</v>
      </c>
      <c r="H18" s="30"/>
      <c r="I18" s="77"/>
      <c r="L18" s="12"/>
    </row>
    <row r="19" spans="2:12" ht="14.25" customHeight="1" x14ac:dyDescent="0.3">
      <c r="B19" s="21"/>
      <c r="C19" s="22"/>
      <c r="D19" s="20"/>
      <c r="E19" s="20"/>
      <c r="F19" s="16"/>
      <c r="G19" s="16"/>
      <c r="H19" s="20"/>
      <c r="I19" s="20"/>
      <c r="J19" s="16"/>
      <c r="K19" s="16"/>
      <c r="L19" s="18"/>
    </row>
    <row r="20" spans="2:12" ht="14.25" customHeight="1" x14ac:dyDescent="0.3">
      <c r="B20" s="10"/>
      <c r="D20" s="11"/>
      <c r="I20" s="11"/>
      <c r="L20" s="12"/>
    </row>
    <row r="21" spans="2:12" ht="14.25" customHeight="1" x14ac:dyDescent="0.3">
      <c r="B21" s="10"/>
      <c r="D21" s="11"/>
      <c r="I21" s="11"/>
      <c r="L21" s="12"/>
    </row>
    <row r="22" spans="2:12" ht="14.25" customHeight="1" x14ac:dyDescent="0.3">
      <c r="B22" s="13"/>
      <c r="C22"/>
      <c r="H22" s="30">
        <f>E24*SQRT(H17)</f>
        <v>33.040379335998352</v>
      </c>
      <c r="I22" s="77" t="s">
        <v>12</v>
      </c>
      <c r="L22" s="12"/>
    </row>
    <row r="23" spans="2:12" ht="14.25" customHeight="1" x14ac:dyDescent="0.3">
      <c r="B23" s="13"/>
      <c r="C23"/>
      <c r="D23" s="11"/>
      <c r="L23" s="12"/>
    </row>
    <row r="24" spans="2:12" ht="14.25" customHeight="1" x14ac:dyDescent="0.3">
      <c r="B24" s="15"/>
      <c r="C24" s="16"/>
      <c r="D24" s="78" t="s">
        <v>13</v>
      </c>
      <c r="E24" s="79">
        <v>2</v>
      </c>
      <c r="F24" s="16"/>
      <c r="G24" s="16"/>
      <c r="H24" s="20"/>
      <c r="I24" s="16"/>
      <c r="J24" s="16"/>
      <c r="K24" s="16"/>
      <c r="L24" s="18"/>
    </row>
    <row r="25" spans="2:12" ht="14.25" customHeight="1" x14ac:dyDescent="0.3">
      <c r="B25" s="19"/>
      <c r="C25" s="8"/>
      <c r="D25" s="7"/>
      <c r="E25" s="7"/>
      <c r="F25" s="8"/>
      <c r="G25" s="8"/>
      <c r="H25" s="7"/>
      <c r="I25" s="8"/>
      <c r="J25" s="8"/>
      <c r="K25" s="8"/>
      <c r="L25" s="9"/>
    </row>
    <row r="26" spans="2:12" ht="14.25" customHeight="1" x14ac:dyDescent="0.3">
      <c r="B26" s="13"/>
      <c r="C26"/>
      <c r="D26" s="11"/>
      <c r="H26" s="30">
        <f>H4-H22</f>
        <v>474.45962066400165</v>
      </c>
      <c r="I26" s="43">
        <f>H4+H22</f>
        <v>540.5403793359983</v>
      </c>
      <c r="J26" s="77" t="s">
        <v>28</v>
      </c>
      <c r="L26" s="12"/>
    </row>
    <row r="27" spans="2:12" ht="14.25" customHeight="1" x14ac:dyDescent="0.3">
      <c r="B27" s="15"/>
      <c r="C27" s="16"/>
      <c r="D27" s="20"/>
      <c r="E27" s="20"/>
      <c r="F27" s="16"/>
      <c r="G27" s="16"/>
      <c r="H27" s="20"/>
      <c r="I27" s="16"/>
      <c r="J27" s="16"/>
      <c r="K27" s="16"/>
      <c r="L27" s="18"/>
    </row>
    <row r="28" spans="2:12" ht="14.25" customHeight="1" x14ac:dyDescent="0.3">
      <c r="B28" s="8"/>
      <c r="C28"/>
      <c r="D28" s="11"/>
      <c r="L28" s="8"/>
    </row>
  </sheetData>
  <mergeCells count="1">
    <mergeCell ref="B2:B1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showGridLines="0" workbookViewId="0">
      <selection activeCell="A2" sqref="A2:A7"/>
    </sheetView>
  </sheetViews>
  <sheetFormatPr baseColWidth="10" defaultRowHeight="14.25" customHeight="1" x14ac:dyDescent="0.3"/>
  <cols>
    <col min="1" max="1" width="13.44140625" style="69" bestFit="1" customWidth="1"/>
    <col min="2" max="2" width="5.6640625" style="3" customWidth="1"/>
    <col min="3" max="3" width="11.6640625" style="3" customWidth="1"/>
    <col min="4" max="4" width="11.6640625" customWidth="1"/>
    <col min="5" max="5" width="11.6640625" style="11" customWidth="1"/>
    <col min="6" max="6" width="11.6640625" customWidth="1"/>
    <col min="7" max="7" width="12.6640625" customWidth="1"/>
    <col min="8" max="8" width="11.6640625" style="11" customWidth="1"/>
    <col min="9" max="11" width="11.6640625" customWidth="1"/>
    <col min="12" max="12" width="15.109375" customWidth="1"/>
    <col min="13" max="13" width="3.6640625" customWidth="1"/>
    <col min="14" max="15" width="11.6640625" customWidth="1"/>
    <col min="17" max="17" width="11.44140625" style="11"/>
    <col min="20" max="20" width="17.109375" style="11" bestFit="1" customWidth="1"/>
    <col min="24" max="24" width="16.5546875" customWidth="1"/>
  </cols>
  <sheetData>
    <row r="1" spans="1:20" ht="14.25" customHeight="1" x14ac:dyDescent="0.35">
      <c r="A1" s="66" t="s">
        <v>18</v>
      </c>
      <c r="B1" s="29" t="s">
        <v>14</v>
      </c>
      <c r="F1" s="67" t="s">
        <v>26</v>
      </c>
      <c r="I1" s="68" t="s">
        <v>27</v>
      </c>
      <c r="Q1"/>
      <c r="T1"/>
    </row>
    <row r="2" spans="1:20" ht="14.25" customHeight="1" x14ac:dyDescent="0.35">
      <c r="A2" s="69">
        <v>490</v>
      </c>
      <c r="B2" s="86" t="s">
        <v>29</v>
      </c>
      <c r="C2" s="26"/>
      <c r="D2" s="8"/>
      <c r="E2" s="7"/>
      <c r="F2" s="8"/>
      <c r="G2" s="8"/>
      <c r="H2" s="70"/>
      <c r="I2" s="8"/>
      <c r="J2" s="8"/>
      <c r="K2" s="8"/>
      <c r="L2" s="9"/>
      <c r="M2" s="1"/>
      <c r="Q2"/>
      <c r="T2"/>
    </row>
    <row r="3" spans="1:20" ht="14.25" customHeight="1" x14ac:dyDescent="0.35">
      <c r="A3" s="69">
        <v>500</v>
      </c>
      <c r="B3" s="87"/>
      <c r="C3" s="2"/>
      <c r="L3" s="12"/>
      <c r="M3" s="4"/>
      <c r="Q3"/>
      <c r="T3"/>
    </row>
    <row r="4" spans="1:20" ht="14.25" customHeight="1" x14ac:dyDescent="0.3">
      <c r="A4" s="69">
        <v>470</v>
      </c>
      <c r="B4" s="87"/>
      <c r="C4" s="64"/>
      <c r="D4" s="71" t="s">
        <v>0</v>
      </c>
      <c r="E4" s="72">
        <f>COUNT(A:A)</f>
        <v>6</v>
      </c>
      <c r="H4" s="72">
        <f>AVERAGE(A:A)</f>
        <v>505</v>
      </c>
      <c r="I4" s="73" t="s">
        <v>9</v>
      </c>
      <c r="L4" s="12"/>
      <c r="Q4"/>
      <c r="T4"/>
    </row>
    <row r="5" spans="1:20" ht="14.25" customHeight="1" x14ac:dyDescent="0.3">
      <c r="A5" s="69">
        <v>520</v>
      </c>
      <c r="B5" s="87"/>
      <c r="C5" s="2"/>
      <c r="I5" s="73" t="s">
        <v>2</v>
      </c>
      <c r="L5" s="12"/>
      <c r="Q5"/>
      <c r="T5"/>
    </row>
    <row r="6" spans="1:20" ht="14.25" customHeight="1" x14ac:dyDescent="0.3">
      <c r="A6" s="69">
        <v>550</v>
      </c>
      <c r="B6" s="87"/>
      <c r="C6" s="27"/>
      <c r="D6" s="16"/>
      <c r="E6" s="20"/>
      <c r="F6" s="16"/>
      <c r="G6" s="16"/>
      <c r="H6" s="20"/>
      <c r="I6" s="20"/>
      <c r="J6" s="16"/>
      <c r="K6" s="16"/>
      <c r="L6" s="18"/>
      <c r="Q6"/>
      <c r="T6"/>
    </row>
    <row r="7" spans="1:20" ht="14.25" customHeight="1" x14ac:dyDescent="0.3">
      <c r="A7" s="69">
        <v>500</v>
      </c>
      <c r="B7" s="87"/>
      <c r="C7" s="23"/>
      <c r="D7" s="8"/>
      <c r="E7" s="7"/>
      <c r="F7" s="8"/>
      <c r="G7" s="8"/>
      <c r="H7" s="7"/>
      <c r="I7" s="7"/>
      <c r="J7" s="8"/>
      <c r="K7" s="24"/>
      <c r="L7" s="9"/>
      <c r="Q7"/>
      <c r="T7"/>
    </row>
    <row r="8" spans="1:20" ht="14.25" customHeight="1" x14ac:dyDescent="0.3">
      <c r="B8" s="87"/>
      <c r="C8" s="2"/>
      <c r="E8" s="74"/>
      <c r="I8" s="11"/>
      <c r="L8" s="12"/>
      <c r="Q8"/>
      <c r="T8"/>
    </row>
    <row r="9" spans="1:20" ht="14.25" customHeight="1" x14ac:dyDescent="0.3">
      <c r="B9" s="87"/>
      <c r="C9" s="2"/>
      <c r="I9" s="11"/>
      <c r="L9" s="12"/>
      <c r="Q9"/>
      <c r="T9"/>
    </row>
    <row r="10" spans="1:20" ht="14.25" customHeight="1" x14ac:dyDescent="0.3">
      <c r="B10" s="87"/>
      <c r="H10" s="75"/>
      <c r="I10" s="11"/>
      <c r="L10" s="12"/>
      <c r="Q10"/>
      <c r="T10"/>
    </row>
    <row r="11" spans="1:20" ht="14.25" customHeight="1" x14ac:dyDescent="0.3">
      <c r="B11" s="87"/>
      <c r="H11" s="72">
        <f>_xlfn.VAR.S(A:A)</f>
        <v>750</v>
      </c>
      <c r="I11" s="73" t="s">
        <v>10</v>
      </c>
      <c r="L11" s="12"/>
      <c r="Q11"/>
      <c r="T11"/>
    </row>
    <row r="12" spans="1:20" ht="14.25" customHeight="1" x14ac:dyDescent="0.3">
      <c r="B12" s="87"/>
      <c r="I12" s="73" t="s">
        <v>1</v>
      </c>
      <c r="L12" s="12"/>
      <c r="Q12"/>
      <c r="T12"/>
    </row>
    <row r="13" spans="1:20" ht="14.25" customHeight="1" x14ac:dyDescent="0.3">
      <c r="B13" s="87"/>
      <c r="H13" s="75"/>
      <c r="I13" s="73"/>
      <c r="L13" s="12"/>
      <c r="Q13"/>
      <c r="T13"/>
    </row>
    <row r="14" spans="1:20" ht="14.25" customHeight="1" x14ac:dyDescent="0.3">
      <c r="B14" s="88"/>
      <c r="C14" s="22"/>
      <c r="D14" s="16"/>
      <c r="E14" s="20"/>
      <c r="F14" s="16"/>
      <c r="G14" s="16"/>
      <c r="H14" s="76"/>
      <c r="I14" s="20"/>
      <c r="J14" s="16"/>
      <c r="K14" s="16"/>
      <c r="L14" s="18"/>
      <c r="Q14"/>
      <c r="T14"/>
    </row>
    <row r="15" spans="1:20" ht="14.25" customHeight="1" x14ac:dyDescent="0.3">
      <c r="B15" s="5"/>
      <c r="C15" s="80" t="s">
        <v>30</v>
      </c>
      <c r="D15" s="84"/>
      <c r="E15" s="7"/>
      <c r="F15" s="8"/>
      <c r="G15" s="8"/>
      <c r="H15" s="7"/>
      <c r="I15" s="7"/>
      <c r="J15" s="8"/>
      <c r="K15" s="8"/>
      <c r="L15" s="9"/>
      <c r="Q15"/>
      <c r="T15"/>
    </row>
    <row r="16" spans="1:20" ht="14.25" customHeight="1" x14ac:dyDescent="0.3">
      <c r="B16" s="28"/>
      <c r="C16" s="11"/>
      <c r="I16" s="11"/>
      <c r="L16" s="12"/>
      <c r="Q16"/>
      <c r="T16"/>
    </row>
    <row r="17" spans="2:20" ht="14.25" customHeight="1" x14ac:dyDescent="0.3">
      <c r="B17" s="28"/>
      <c r="C17" s="30"/>
      <c r="E17" s="64"/>
      <c r="H17" s="30">
        <f>H11*D18/E4</f>
        <v>125</v>
      </c>
      <c r="I17" s="77" t="s">
        <v>11</v>
      </c>
      <c r="L17" s="12"/>
      <c r="Q17"/>
      <c r="T17"/>
    </row>
    <row r="18" spans="2:20" ht="14.25" customHeight="1" x14ac:dyDescent="0.3">
      <c r="B18" s="28"/>
      <c r="C18"/>
      <c r="D18" s="30">
        <f>IF(D15="",1,(D15-E4)/D15)</f>
        <v>1</v>
      </c>
      <c r="H18" s="30"/>
      <c r="I18" s="77"/>
      <c r="L18" s="12"/>
      <c r="Q18"/>
      <c r="T18"/>
    </row>
    <row r="19" spans="2:20" ht="14.25" customHeight="1" x14ac:dyDescent="0.3">
      <c r="B19" s="21"/>
      <c r="C19" s="22"/>
      <c r="D19" s="20"/>
      <c r="E19" s="20"/>
      <c r="F19" s="16"/>
      <c r="G19" s="16"/>
      <c r="H19" s="20"/>
      <c r="I19" s="20"/>
      <c r="J19" s="16"/>
      <c r="K19" s="16"/>
      <c r="L19" s="18"/>
      <c r="Q19"/>
      <c r="T19"/>
    </row>
    <row r="20" spans="2:20" ht="14.25" customHeight="1" x14ac:dyDescent="0.3">
      <c r="B20" s="10"/>
      <c r="D20" s="11"/>
      <c r="I20" s="11"/>
      <c r="L20" s="12"/>
      <c r="Q20"/>
      <c r="T20"/>
    </row>
    <row r="21" spans="2:20" ht="14.25" customHeight="1" x14ac:dyDescent="0.3">
      <c r="B21" s="10"/>
      <c r="D21" s="11"/>
      <c r="I21" s="11"/>
      <c r="L21" s="12"/>
      <c r="Q21"/>
      <c r="T21"/>
    </row>
    <row r="22" spans="2:20" ht="14.25" customHeight="1" x14ac:dyDescent="0.3">
      <c r="B22" s="13"/>
      <c r="C22"/>
      <c r="H22" s="30">
        <f>E24*SQRT(H17)</f>
        <v>22.360679774997898</v>
      </c>
      <c r="I22" s="77" t="s">
        <v>12</v>
      </c>
      <c r="L22" s="12"/>
      <c r="Q22"/>
      <c r="T22"/>
    </row>
    <row r="23" spans="2:20" ht="14.25" customHeight="1" x14ac:dyDescent="0.3">
      <c r="B23" s="13"/>
      <c r="C23"/>
      <c r="D23" s="11"/>
      <c r="L23" s="12"/>
      <c r="Q23"/>
      <c r="T23"/>
    </row>
    <row r="24" spans="2:20" ht="14.25" customHeight="1" x14ac:dyDescent="0.3">
      <c r="B24" s="15"/>
      <c r="C24" s="16"/>
      <c r="D24" s="78" t="s">
        <v>13</v>
      </c>
      <c r="E24" s="79">
        <v>2</v>
      </c>
      <c r="F24" s="16"/>
      <c r="G24" s="16"/>
      <c r="H24" s="20"/>
      <c r="I24" s="16"/>
      <c r="J24" s="16"/>
      <c r="K24" s="16"/>
      <c r="L24" s="18"/>
      <c r="Q24"/>
      <c r="T24"/>
    </row>
    <row r="25" spans="2:20" ht="14.25" customHeight="1" x14ac:dyDescent="0.3">
      <c r="B25" s="19"/>
      <c r="C25" s="8"/>
      <c r="D25" s="7"/>
      <c r="E25" s="7"/>
      <c r="F25" s="8"/>
      <c r="G25" s="8"/>
      <c r="H25" s="7"/>
      <c r="I25" s="8"/>
      <c r="J25" s="8"/>
      <c r="K25" s="8"/>
      <c r="L25" s="9"/>
      <c r="Q25"/>
      <c r="T25"/>
    </row>
    <row r="26" spans="2:20" ht="14.25" customHeight="1" x14ac:dyDescent="0.3">
      <c r="B26" s="13"/>
      <c r="C26"/>
      <c r="D26" s="11"/>
      <c r="H26" s="30">
        <f>H4-H22</f>
        <v>482.63932022500211</v>
      </c>
      <c r="I26" s="43">
        <f>H4+H22</f>
        <v>527.36067977499795</v>
      </c>
      <c r="J26" s="77" t="s">
        <v>28</v>
      </c>
      <c r="L26" s="12"/>
      <c r="Q26"/>
      <c r="T26"/>
    </row>
    <row r="27" spans="2:20" ht="14.25" customHeight="1" x14ac:dyDescent="0.3">
      <c r="B27" s="15"/>
      <c r="C27" s="16"/>
      <c r="D27" s="20"/>
      <c r="E27" s="20"/>
      <c r="F27" s="16"/>
      <c r="G27" s="16"/>
      <c r="H27" s="20"/>
      <c r="I27" s="16"/>
      <c r="J27" s="16"/>
      <c r="K27" s="16"/>
      <c r="L27" s="18"/>
      <c r="Q27"/>
      <c r="T27"/>
    </row>
    <row r="28" spans="2:20" ht="14.25" customHeight="1" x14ac:dyDescent="0.3">
      <c r="B28" s="8"/>
      <c r="C28"/>
      <c r="D28" s="11"/>
      <c r="L28" s="8"/>
      <c r="Q28"/>
      <c r="T28"/>
    </row>
    <row r="29" spans="2:20" ht="14.25" customHeight="1" x14ac:dyDescent="0.3">
      <c r="Q29"/>
      <c r="T29"/>
    </row>
    <row r="30" spans="2:20" ht="14.25" customHeight="1" x14ac:dyDescent="0.3">
      <c r="Q30"/>
      <c r="T30"/>
    </row>
    <row r="31" spans="2:20" ht="14.25" customHeight="1" x14ac:dyDescent="0.3">
      <c r="Q31"/>
      <c r="T31"/>
    </row>
    <row r="32" spans="2:20" ht="14.25" customHeight="1" x14ac:dyDescent="0.3">
      <c r="Q32"/>
      <c r="T32"/>
    </row>
  </sheetData>
  <mergeCells count="1">
    <mergeCell ref="B2:B1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showGridLines="0" zoomScaleNormal="100" workbookViewId="0">
      <selection activeCell="A2" sqref="A2:A6"/>
    </sheetView>
  </sheetViews>
  <sheetFormatPr baseColWidth="10" defaultRowHeight="14.25" customHeight="1" x14ac:dyDescent="0.3"/>
  <cols>
    <col min="1" max="1" width="13.44140625" style="69" bestFit="1" customWidth="1"/>
    <col min="2" max="2" width="5.6640625" style="3" customWidth="1"/>
    <col min="3" max="3" width="11.6640625" style="3" customWidth="1"/>
    <col min="4" max="4" width="11.6640625" customWidth="1"/>
    <col min="5" max="5" width="11.6640625" style="11" customWidth="1"/>
    <col min="6" max="6" width="11.6640625" customWidth="1"/>
    <col min="7" max="7" width="12.6640625" customWidth="1"/>
    <col min="8" max="8" width="11.6640625" style="11" customWidth="1"/>
    <col min="9" max="11" width="11.6640625" customWidth="1"/>
    <col min="12" max="12" width="15.109375" customWidth="1"/>
    <col min="13" max="13" width="3.6640625" customWidth="1"/>
  </cols>
  <sheetData>
    <row r="1" spans="1:13" ht="14.25" customHeight="1" x14ac:dyDescent="0.35">
      <c r="A1" s="66" t="s">
        <v>17</v>
      </c>
      <c r="B1" s="29" t="s">
        <v>14</v>
      </c>
      <c r="F1" s="67" t="s">
        <v>26</v>
      </c>
      <c r="I1" s="68" t="s">
        <v>27</v>
      </c>
    </row>
    <row r="2" spans="1:13" ht="14.25" customHeight="1" x14ac:dyDescent="0.35">
      <c r="A2" s="69">
        <v>540</v>
      </c>
      <c r="B2" s="86" t="s">
        <v>29</v>
      </c>
      <c r="C2" s="26"/>
      <c r="D2" s="8"/>
      <c r="E2" s="7"/>
      <c r="F2" s="8"/>
      <c r="G2" s="8"/>
      <c r="H2" s="70"/>
      <c r="I2" s="8"/>
      <c r="J2" s="8"/>
      <c r="K2" s="8"/>
      <c r="L2" s="9"/>
      <c r="M2" s="1"/>
    </row>
    <row r="3" spans="1:13" ht="14.25" customHeight="1" x14ac:dyDescent="0.35">
      <c r="A3" s="69">
        <v>480</v>
      </c>
      <c r="B3" s="87"/>
      <c r="C3" s="2"/>
      <c r="L3" s="12"/>
      <c r="M3" s="4"/>
    </row>
    <row r="4" spans="1:13" ht="14.25" customHeight="1" x14ac:dyDescent="0.3">
      <c r="A4" s="69">
        <v>500</v>
      </c>
      <c r="B4" s="87"/>
      <c r="C4" s="64"/>
      <c r="D4" s="71" t="s">
        <v>0</v>
      </c>
      <c r="E4" s="72">
        <f>COUNT(A:A)</f>
        <v>5</v>
      </c>
      <c r="H4" s="72">
        <f>AVERAGE(A:A)</f>
        <v>492</v>
      </c>
      <c r="I4" s="73" t="s">
        <v>9</v>
      </c>
      <c r="L4" s="12"/>
    </row>
    <row r="5" spans="1:13" ht="14.25" customHeight="1" x14ac:dyDescent="0.3">
      <c r="A5" s="69">
        <v>470</v>
      </c>
      <c r="B5" s="87"/>
      <c r="C5" s="2"/>
      <c r="I5" s="73" t="s">
        <v>2</v>
      </c>
      <c r="L5" s="12"/>
    </row>
    <row r="6" spans="1:13" ht="14.25" customHeight="1" x14ac:dyDescent="0.3">
      <c r="A6" s="69">
        <v>470</v>
      </c>
      <c r="B6" s="87"/>
      <c r="C6" s="27"/>
      <c r="D6" s="16"/>
      <c r="E6" s="20"/>
      <c r="F6" s="16"/>
      <c r="G6" s="16"/>
      <c r="H6" s="20"/>
      <c r="I6" s="20"/>
      <c r="J6" s="16"/>
      <c r="K6" s="16"/>
      <c r="L6" s="18"/>
    </row>
    <row r="7" spans="1:13" ht="14.25" customHeight="1" x14ac:dyDescent="0.3">
      <c r="B7" s="87"/>
      <c r="C7" s="23"/>
      <c r="D7" s="8"/>
      <c r="E7" s="7"/>
      <c r="F7" s="8"/>
      <c r="G7" s="8"/>
      <c r="H7" s="7"/>
      <c r="I7" s="7"/>
      <c r="J7" s="8"/>
      <c r="K7" s="24"/>
      <c r="L7" s="9"/>
    </row>
    <row r="8" spans="1:13" ht="14.25" customHeight="1" x14ac:dyDescent="0.3">
      <c r="B8" s="87"/>
      <c r="C8" s="2"/>
      <c r="E8" s="74"/>
      <c r="I8" s="11"/>
      <c r="L8" s="12"/>
    </row>
    <row r="9" spans="1:13" ht="14.25" customHeight="1" x14ac:dyDescent="0.3">
      <c r="B9" s="87"/>
      <c r="C9" s="2"/>
      <c r="I9" s="11"/>
      <c r="L9" s="12"/>
    </row>
    <row r="10" spans="1:13" ht="14.25" customHeight="1" x14ac:dyDescent="0.3">
      <c r="B10" s="87"/>
      <c r="H10" s="75"/>
      <c r="I10" s="11"/>
      <c r="L10" s="12"/>
    </row>
    <row r="11" spans="1:13" ht="14.25" customHeight="1" x14ac:dyDescent="0.3">
      <c r="B11" s="87"/>
      <c r="H11" s="72">
        <f>_xlfn.VAR.S(A:A)</f>
        <v>870</v>
      </c>
      <c r="I11" s="73" t="s">
        <v>10</v>
      </c>
      <c r="L11" s="12"/>
    </row>
    <row r="12" spans="1:13" ht="14.25" customHeight="1" x14ac:dyDescent="0.3">
      <c r="B12" s="87"/>
      <c r="I12" s="73" t="s">
        <v>1</v>
      </c>
      <c r="L12" s="12"/>
    </row>
    <row r="13" spans="1:13" ht="14.25" customHeight="1" x14ac:dyDescent="0.3">
      <c r="B13" s="87"/>
      <c r="H13" s="75"/>
      <c r="I13" s="73"/>
      <c r="L13" s="12"/>
    </row>
    <row r="14" spans="1:13" ht="14.25" customHeight="1" x14ac:dyDescent="0.3">
      <c r="B14" s="88"/>
      <c r="C14" s="22"/>
      <c r="D14" s="16"/>
      <c r="E14" s="20"/>
      <c r="F14" s="16"/>
      <c r="G14" s="16"/>
      <c r="H14" s="76"/>
      <c r="I14" s="20"/>
      <c r="J14" s="16"/>
      <c r="K14" s="16"/>
      <c r="L14" s="18"/>
    </row>
    <row r="15" spans="1:13" ht="14.25" customHeight="1" x14ac:dyDescent="0.3">
      <c r="B15" s="5"/>
      <c r="C15" s="80" t="s">
        <v>30</v>
      </c>
      <c r="D15" s="84"/>
      <c r="E15" s="7"/>
      <c r="F15" s="8"/>
      <c r="G15" s="8"/>
      <c r="H15" s="7"/>
      <c r="I15" s="7"/>
      <c r="J15" s="8"/>
      <c r="K15" s="8"/>
      <c r="L15" s="9"/>
    </row>
    <row r="16" spans="1:13" ht="14.25" customHeight="1" x14ac:dyDescent="0.3">
      <c r="B16" s="28"/>
      <c r="C16" s="11"/>
      <c r="I16" s="11"/>
      <c r="L16" s="12"/>
    </row>
    <row r="17" spans="2:12" ht="14.25" customHeight="1" x14ac:dyDescent="0.3">
      <c r="B17" s="28"/>
      <c r="C17" s="30"/>
      <c r="E17" s="64"/>
      <c r="H17" s="30">
        <f>H11*D18/E4</f>
        <v>174</v>
      </c>
      <c r="I17" s="77" t="s">
        <v>11</v>
      </c>
      <c r="L17" s="12"/>
    </row>
    <row r="18" spans="2:12" ht="14.25" customHeight="1" x14ac:dyDescent="0.3">
      <c r="B18" s="28"/>
      <c r="C18"/>
      <c r="D18" s="30">
        <f>IF(D15="",1,(D15-E4)/D15)</f>
        <v>1</v>
      </c>
      <c r="H18" s="30"/>
      <c r="I18" s="77"/>
      <c r="L18" s="12"/>
    </row>
    <row r="19" spans="2:12" ht="14.25" customHeight="1" x14ac:dyDescent="0.3">
      <c r="B19" s="21"/>
      <c r="C19" s="22"/>
      <c r="D19" s="20"/>
      <c r="E19" s="20"/>
      <c r="F19" s="16"/>
      <c r="G19" s="16"/>
      <c r="H19" s="20"/>
      <c r="I19" s="20"/>
      <c r="J19" s="16"/>
      <c r="K19" s="16"/>
      <c r="L19" s="18"/>
    </row>
    <row r="20" spans="2:12" ht="14.25" customHeight="1" x14ac:dyDescent="0.3">
      <c r="B20" s="10"/>
      <c r="D20" s="11"/>
      <c r="I20" s="11"/>
      <c r="L20" s="12"/>
    </row>
    <row r="21" spans="2:12" ht="14.25" customHeight="1" x14ac:dyDescent="0.3">
      <c r="B21" s="10"/>
      <c r="D21" s="11"/>
      <c r="I21" s="11"/>
      <c r="L21" s="12"/>
    </row>
    <row r="22" spans="2:12" ht="14.25" customHeight="1" x14ac:dyDescent="0.3">
      <c r="B22" s="13"/>
      <c r="C22"/>
      <c r="H22" s="30">
        <f>E24*SQRT(H17)</f>
        <v>26.381811916545839</v>
      </c>
      <c r="I22" s="77" t="s">
        <v>12</v>
      </c>
      <c r="L22" s="12"/>
    </row>
    <row r="23" spans="2:12" ht="14.25" customHeight="1" x14ac:dyDescent="0.3">
      <c r="B23" s="13"/>
      <c r="C23"/>
      <c r="D23" s="11"/>
      <c r="L23" s="12"/>
    </row>
    <row r="24" spans="2:12" ht="14.25" customHeight="1" x14ac:dyDescent="0.3">
      <c r="B24" s="15"/>
      <c r="C24" s="16"/>
      <c r="D24" s="78" t="s">
        <v>13</v>
      </c>
      <c r="E24" s="79">
        <v>2</v>
      </c>
      <c r="F24" s="16"/>
      <c r="G24" s="16"/>
      <c r="H24" s="20"/>
      <c r="I24" s="16"/>
      <c r="J24" s="16"/>
      <c r="K24" s="16"/>
      <c r="L24" s="18"/>
    </row>
    <row r="25" spans="2:12" ht="14.25" customHeight="1" x14ac:dyDescent="0.3">
      <c r="B25" s="19"/>
      <c r="C25" s="8"/>
      <c r="D25" s="7"/>
      <c r="E25" s="7"/>
      <c r="F25" s="8"/>
      <c r="G25" s="8"/>
      <c r="H25" s="7"/>
      <c r="I25" s="8"/>
      <c r="J25" s="8"/>
      <c r="K25" s="8"/>
      <c r="L25" s="9"/>
    </row>
    <row r="26" spans="2:12" ht="14.25" customHeight="1" x14ac:dyDescent="0.3">
      <c r="B26" s="13"/>
      <c r="C26"/>
      <c r="D26" s="11"/>
      <c r="H26" s="30">
        <f>H4-H22</f>
        <v>465.61818808345419</v>
      </c>
      <c r="I26" s="43">
        <f>H4+H22</f>
        <v>518.38181191654587</v>
      </c>
      <c r="J26" s="77" t="s">
        <v>28</v>
      </c>
      <c r="L26" s="12"/>
    </row>
    <row r="27" spans="2:12" ht="14.25" customHeight="1" x14ac:dyDescent="0.3">
      <c r="B27" s="15"/>
      <c r="C27" s="16"/>
      <c r="D27" s="20"/>
      <c r="E27" s="20"/>
      <c r="F27" s="16"/>
      <c r="G27" s="16"/>
      <c r="H27" s="20"/>
      <c r="I27" s="16"/>
      <c r="J27" s="16"/>
      <c r="K27" s="16"/>
      <c r="L27" s="18"/>
    </row>
    <row r="28" spans="2:12" ht="14.25" customHeight="1" x14ac:dyDescent="0.3">
      <c r="B28" s="8"/>
      <c r="C28"/>
      <c r="D28" s="11"/>
      <c r="L28" s="8"/>
    </row>
  </sheetData>
  <mergeCells count="1">
    <mergeCell ref="B2:B14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showGridLines="0" zoomScaleNormal="100" workbookViewId="0">
      <selection activeCell="A2" sqref="A2:A6"/>
    </sheetView>
  </sheetViews>
  <sheetFormatPr baseColWidth="10" defaultRowHeight="14.25" customHeight="1" x14ac:dyDescent="0.3"/>
  <cols>
    <col min="1" max="1" width="13.44140625" style="69" bestFit="1" customWidth="1"/>
    <col min="2" max="2" width="5.6640625" style="3" customWidth="1"/>
    <col min="3" max="3" width="11.6640625" style="3" customWidth="1"/>
    <col min="4" max="4" width="11.6640625" customWidth="1"/>
    <col min="5" max="5" width="11.6640625" style="11" customWidth="1"/>
    <col min="6" max="6" width="11.6640625" customWidth="1"/>
    <col min="7" max="7" width="12.6640625" customWidth="1"/>
    <col min="8" max="8" width="11.6640625" style="11" customWidth="1"/>
    <col min="9" max="11" width="11.6640625" customWidth="1"/>
    <col min="12" max="12" width="15.109375" customWidth="1"/>
    <col min="13" max="13" width="3.6640625" customWidth="1"/>
  </cols>
  <sheetData>
    <row r="1" spans="1:13" ht="14.25" customHeight="1" x14ac:dyDescent="0.35">
      <c r="A1" s="66" t="s">
        <v>16</v>
      </c>
      <c r="B1" s="29" t="s">
        <v>14</v>
      </c>
      <c r="F1" s="67" t="s">
        <v>26</v>
      </c>
      <c r="I1" s="68" t="s">
        <v>27</v>
      </c>
    </row>
    <row r="2" spans="1:13" ht="14.25" customHeight="1" x14ac:dyDescent="0.35">
      <c r="A2" s="69">
        <v>450</v>
      </c>
      <c r="B2" s="86" t="s">
        <v>29</v>
      </c>
      <c r="C2" s="26"/>
      <c r="D2" s="8"/>
      <c r="E2" s="7"/>
      <c r="F2" s="8"/>
      <c r="G2" s="8"/>
      <c r="H2" s="70"/>
      <c r="I2" s="8"/>
      <c r="J2" s="8"/>
      <c r="K2" s="8"/>
      <c r="L2" s="9"/>
      <c r="M2" s="1"/>
    </row>
    <row r="3" spans="1:13" ht="14.25" customHeight="1" x14ac:dyDescent="0.35">
      <c r="A3" s="69">
        <v>560</v>
      </c>
      <c r="B3" s="87"/>
      <c r="C3" s="2"/>
      <c r="L3" s="12"/>
      <c r="M3" s="4"/>
    </row>
    <row r="4" spans="1:13" ht="14.25" customHeight="1" x14ac:dyDescent="0.3">
      <c r="A4" s="69">
        <v>460</v>
      </c>
      <c r="B4" s="87"/>
      <c r="C4" s="64"/>
      <c r="D4" s="71" t="s">
        <v>0</v>
      </c>
      <c r="E4" s="72">
        <f>COUNT(A:A)</f>
        <v>5</v>
      </c>
      <c r="H4" s="72">
        <f>AVERAGE(A:A)</f>
        <v>498</v>
      </c>
      <c r="I4" s="73" t="s">
        <v>9</v>
      </c>
      <c r="L4" s="12"/>
    </row>
    <row r="5" spans="1:13" ht="14.25" customHeight="1" x14ac:dyDescent="0.3">
      <c r="A5" s="69">
        <v>440</v>
      </c>
      <c r="B5" s="87"/>
      <c r="C5" s="2"/>
      <c r="I5" s="73" t="s">
        <v>2</v>
      </c>
      <c r="L5" s="12"/>
    </row>
    <row r="6" spans="1:13" ht="14.25" customHeight="1" x14ac:dyDescent="0.3">
      <c r="A6" s="69">
        <v>580</v>
      </c>
      <c r="B6" s="87"/>
      <c r="C6" s="27"/>
      <c r="D6" s="16"/>
      <c r="E6" s="20"/>
      <c r="F6" s="16"/>
      <c r="G6" s="16"/>
      <c r="H6" s="20"/>
      <c r="I6" s="20"/>
      <c r="J6" s="16"/>
      <c r="K6" s="16"/>
      <c r="L6" s="18"/>
    </row>
    <row r="7" spans="1:13" ht="14.25" customHeight="1" x14ac:dyDescent="0.3">
      <c r="B7" s="87"/>
      <c r="C7" s="23"/>
      <c r="D7" s="8"/>
      <c r="E7" s="7"/>
      <c r="F7" s="8"/>
      <c r="G7" s="8"/>
      <c r="H7" s="7"/>
      <c r="I7" s="7"/>
      <c r="J7" s="8"/>
      <c r="K7" s="24"/>
      <c r="L7" s="9"/>
    </row>
    <row r="8" spans="1:13" ht="14.25" customHeight="1" x14ac:dyDescent="0.3">
      <c r="B8" s="87"/>
      <c r="C8" s="2"/>
      <c r="E8" s="74"/>
      <c r="I8" s="11"/>
      <c r="L8" s="12"/>
    </row>
    <row r="9" spans="1:13" ht="14.25" customHeight="1" x14ac:dyDescent="0.3">
      <c r="B9" s="87"/>
      <c r="C9" s="2"/>
      <c r="I9" s="11"/>
      <c r="L9" s="12"/>
    </row>
    <row r="10" spans="1:13" ht="14.25" customHeight="1" x14ac:dyDescent="0.3">
      <c r="B10" s="87"/>
      <c r="H10" s="75"/>
      <c r="I10" s="11"/>
      <c r="L10" s="12"/>
    </row>
    <row r="11" spans="1:13" ht="14.25" customHeight="1" x14ac:dyDescent="0.3">
      <c r="B11" s="87"/>
      <c r="H11" s="72">
        <f>_xlfn.VAR.S(A:A)</f>
        <v>4420</v>
      </c>
      <c r="I11" s="73" t="s">
        <v>10</v>
      </c>
      <c r="L11" s="12"/>
    </row>
    <row r="12" spans="1:13" ht="14.25" customHeight="1" x14ac:dyDescent="0.3">
      <c r="B12" s="87"/>
      <c r="I12" s="73" t="s">
        <v>1</v>
      </c>
      <c r="L12" s="12"/>
    </row>
    <row r="13" spans="1:13" ht="14.25" customHeight="1" x14ac:dyDescent="0.3">
      <c r="B13" s="87"/>
      <c r="H13" s="75"/>
      <c r="I13" s="73"/>
      <c r="L13" s="12"/>
    </row>
    <row r="14" spans="1:13" ht="14.25" customHeight="1" x14ac:dyDescent="0.3">
      <c r="B14" s="88"/>
      <c r="C14" s="22"/>
      <c r="D14" s="16"/>
      <c r="E14" s="20"/>
      <c r="F14" s="16"/>
      <c r="G14" s="16"/>
      <c r="H14" s="76"/>
      <c r="I14" s="20"/>
      <c r="J14" s="16"/>
      <c r="K14" s="16"/>
      <c r="L14" s="18"/>
    </row>
    <row r="15" spans="1:13" ht="14.25" customHeight="1" x14ac:dyDescent="0.3">
      <c r="B15" s="5"/>
      <c r="C15" s="80" t="s">
        <v>30</v>
      </c>
      <c r="D15" s="84"/>
      <c r="E15" s="7"/>
      <c r="F15" s="8"/>
      <c r="G15" s="8"/>
      <c r="H15" s="7"/>
      <c r="I15" s="7"/>
      <c r="J15" s="8"/>
      <c r="K15" s="8"/>
      <c r="L15" s="9"/>
    </row>
    <row r="16" spans="1:13" ht="14.25" customHeight="1" x14ac:dyDescent="0.3">
      <c r="B16" s="28"/>
      <c r="C16" s="11"/>
      <c r="I16" s="11"/>
      <c r="L16" s="12"/>
    </row>
    <row r="17" spans="2:12" ht="14.25" customHeight="1" x14ac:dyDescent="0.3">
      <c r="B17" s="28"/>
      <c r="C17" s="30"/>
      <c r="E17" s="64"/>
      <c r="H17" s="30">
        <f>H11*D18/E4</f>
        <v>884</v>
      </c>
      <c r="I17" s="77" t="s">
        <v>11</v>
      </c>
      <c r="L17" s="12"/>
    </row>
    <row r="18" spans="2:12" ht="14.25" customHeight="1" x14ac:dyDescent="0.3">
      <c r="B18" s="28"/>
      <c r="C18"/>
      <c r="D18" s="30">
        <f>IF(D15="",1,(D15-E4)/D15)</f>
        <v>1</v>
      </c>
      <c r="H18" s="30"/>
      <c r="I18" s="77"/>
      <c r="L18" s="12"/>
    </row>
    <row r="19" spans="2:12" ht="14.25" customHeight="1" x14ac:dyDescent="0.3">
      <c r="B19" s="21"/>
      <c r="C19" s="22"/>
      <c r="D19" s="20"/>
      <c r="E19" s="20"/>
      <c r="F19" s="16"/>
      <c r="G19" s="16"/>
      <c r="H19" s="20"/>
      <c r="I19" s="20"/>
      <c r="J19" s="16"/>
      <c r="K19" s="16"/>
      <c r="L19" s="18"/>
    </row>
    <row r="20" spans="2:12" ht="14.25" customHeight="1" x14ac:dyDescent="0.3">
      <c r="B20" s="10"/>
      <c r="D20" s="11"/>
      <c r="I20" s="11"/>
      <c r="L20" s="12"/>
    </row>
    <row r="21" spans="2:12" ht="14.25" customHeight="1" x14ac:dyDescent="0.3">
      <c r="B21" s="10"/>
      <c r="D21" s="11"/>
      <c r="I21" s="11"/>
      <c r="L21" s="12"/>
    </row>
    <row r="22" spans="2:12" ht="14.25" customHeight="1" x14ac:dyDescent="0.3">
      <c r="B22" s="13"/>
      <c r="C22"/>
      <c r="H22" s="30">
        <f>E24*SQRT(H17)</f>
        <v>59.464274989274024</v>
      </c>
      <c r="I22" s="77" t="s">
        <v>12</v>
      </c>
      <c r="L22" s="12"/>
    </row>
    <row r="23" spans="2:12" ht="14.25" customHeight="1" x14ac:dyDescent="0.3">
      <c r="B23" s="13"/>
      <c r="C23"/>
      <c r="D23" s="11"/>
      <c r="L23" s="12"/>
    </row>
    <row r="24" spans="2:12" ht="14.25" customHeight="1" x14ac:dyDescent="0.3">
      <c r="B24" s="15"/>
      <c r="C24" s="16"/>
      <c r="D24" s="78" t="s">
        <v>13</v>
      </c>
      <c r="E24" s="79">
        <v>2</v>
      </c>
      <c r="F24" s="16"/>
      <c r="G24" s="16"/>
      <c r="H24" s="20"/>
      <c r="I24" s="16"/>
      <c r="J24" s="16"/>
      <c r="K24" s="16"/>
      <c r="L24" s="18"/>
    </row>
    <row r="25" spans="2:12" ht="14.25" customHeight="1" x14ac:dyDescent="0.3">
      <c r="B25" s="19"/>
      <c r="C25" s="8"/>
      <c r="D25" s="7"/>
      <c r="E25" s="7"/>
      <c r="F25" s="8"/>
      <c r="G25" s="8"/>
      <c r="H25" s="7"/>
      <c r="I25" s="8"/>
      <c r="J25" s="8"/>
      <c r="K25" s="8"/>
      <c r="L25" s="9"/>
    </row>
    <row r="26" spans="2:12" ht="14.25" customHeight="1" x14ac:dyDescent="0.3">
      <c r="B26" s="13"/>
      <c r="C26"/>
      <c r="D26" s="11"/>
      <c r="H26" s="30">
        <f>H4-H22</f>
        <v>438.53572501072597</v>
      </c>
      <c r="I26" s="43">
        <f>H4+H22</f>
        <v>557.46427498927403</v>
      </c>
      <c r="J26" s="77" t="s">
        <v>28</v>
      </c>
      <c r="L26" s="12"/>
    </row>
    <row r="27" spans="2:12" ht="14.25" customHeight="1" x14ac:dyDescent="0.3">
      <c r="B27" s="15"/>
      <c r="C27" s="16"/>
      <c r="D27" s="20"/>
      <c r="E27" s="20"/>
      <c r="F27" s="16"/>
      <c r="G27" s="16"/>
      <c r="H27" s="20"/>
      <c r="I27" s="16"/>
      <c r="J27" s="16"/>
      <c r="K27" s="16"/>
      <c r="L27" s="18"/>
    </row>
    <row r="28" spans="2:12" ht="14.25" customHeight="1" x14ac:dyDescent="0.3">
      <c r="B28" s="8"/>
      <c r="C28"/>
      <c r="D28" s="11"/>
      <c r="L28" s="8"/>
    </row>
  </sheetData>
  <mergeCells count="1">
    <mergeCell ref="B2:B14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180"/>
  <sheetViews>
    <sheetView showGridLines="0" tabSelected="1" zoomScaleNormal="100" workbookViewId="0">
      <selection activeCell="D1" sqref="D1"/>
    </sheetView>
  </sheetViews>
  <sheetFormatPr baseColWidth="10" defaultRowHeight="14.4" x14ac:dyDescent="0.3"/>
  <cols>
    <col min="1" max="1" width="4.5546875" customWidth="1"/>
    <col min="2" max="2" width="17.6640625" customWidth="1"/>
    <col min="6" max="6" width="11.44140625" customWidth="1"/>
    <col min="7" max="7" width="7.33203125" customWidth="1"/>
    <col min="19" max="19" width="3.33203125" customWidth="1"/>
    <col min="25" max="25" width="12.33203125" bestFit="1" customWidth="1"/>
    <col min="26" max="26" width="13.5546875" customWidth="1"/>
    <col min="27" max="27" width="14.109375" customWidth="1"/>
  </cols>
  <sheetData>
    <row r="1" spans="2:30" ht="18" customHeight="1" x14ac:dyDescent="0.35">
      <c r="C1" s="32" t="s">
        <v>4</v>
      </c>
      <c r="D1" s="85">
        <v>2</v>
      </c>
      <c r="E1" s="31" t="s">
        <v>34</v>
      </c>
      <c r="I1" s="29" t="s">
        <v>14</v>
      </c>
      <c r="J1" s="3"/>
      <c r="M1" s="67" t="s">
        <v>26</v>
      </c>
      <c r="O1" s="11"/>
      <c r="P1" s="68" t="s">
        <v>27</v>
      </c>
      <c r="T1" s="29" t="s">
        <v>3</v>
      </c>
    </row>
    <row r="2" spans="2:30" ht="18" customHeight="1" x14ac:dyDescent="0.3">
      <c r="C2" s="32"/>
      <c r="D2" s="2"/>
      <c r="E2" s="31"/>
      <c r="I2" s="19"/>
      <c r="J2" s="8"/>
      <c r="K2" s="8"/>
      <c r="L2" s="8"/>
      <c r="M2" s="8"/>
      <c r="N2" s="53"/>
      <c r="O2" s="8"/>
      <c r="P2" s="8"/>
      <c r="Q2" s="8"/>
      <c r="R2" s="9"/>
      <c r="T2" s="19"/>
      <c r="U2" s="8"/>
      <c r="V2" s="8"/>
      <c r="W2" s="8"/>
      <c r="X2" s="8"/>
      <c r="Y2" s="8"/>
      <c r="Z2" s="41"/>
      <c r="AA2" s="8"/>
      <c r="AB2" s="8"/>
      <c r="AC2" s="8"/>
      <c r="AD2" s="9"/>
    </row>
    <row r="3" spans="2:30" ht="18" customHeight="1" x14ac:dyDescent="0.35">
      <c r="B3" s="46" t="s">
        <v>31</v>
      </c>
      <c r="I3" s="13"/>
      <c r="N3" s="47">
        <f>SUM(C23:F23)</f>
        <v>500.5</v>
      </c>
      <c r="O3" s="25" t="s">
        <v>22</v>
      </c>
      <c r="R3" s="12"/>
      <c r="T3" s="13"/>
      <c r="Z3" s="30" t="str">
        <f>IF(D1=1,G9*N3,"")</f>
        <v/>
      </c>
      <c r="AA3" s="25" t="s">
        <v>20</v>
      </c>
      <c r="AD3" s="12"/>
    </row>
    <row r="4" spans="2:30" ht="18" customHeight="1" x14ac:dyDescent="0.35">
      <c r="C4" s="33" t="s">
        <v>5</v>
      </c>
      <c r="D4" s="33" t="s">
        <v>6</v>
      </c>
      <c r="E4" s="33" t="s">
        <v>7</v>
      </c>
      <c r="F4" s="33" t="s">
        <v>8</v>
      </c>
      <c r="G4" s="49"/>
      <c r="I4" s="50"/>
      <c r="J4" s="16"/>
      <c r="K4" s="16"/>
      <c r="L4" s="16"/>
      <c r="M4" s="16"/>
      <c r="N4" s="54"/>
      <c r="O4" s="16"/>
      <c r="P4" s="16"/>
      <c r="Q4" s="16"/>
      <c r="R4" s="18"/>
      <c r="T4" s="15"/>
      <c r="U4" s="16"/>
      <c r="V4" s="16"/>
      <c r="W4" s="16"/>
      <c r="X4" s="16"/>
      <c r="Y4" s="16"/>
      <c r="Z4" s="40"/>
      <c r="AA4" s="16"/>
      <c r="AB4" s="16"/>
      <c r="AC4" s="16"/>
      <c r="AD4" s="18"/>
    </row>
    <row r="5" spans="2:30" ht="18" customHeight="1" x14ac:dyDescent="0.35">
      <c r="B5" s="81" t="s">
        <v>32</v>
      </c>
      <c r="C5" s="34"/>
      <c r="D5" s="34"/>
      <c r="E5" s="34"/>
      <c r="F5" s="34"/>
      <c r="G5" s="37" t="s">
        <v>24</v>
      </c>
      <c r="I5" s="51"/>
      <c r="J5" s="8"/>
      <c r="K5" s="8"/>
      <c r="L5" s="8"/>
      <c r="M5" s="8"/>
      <c r="N5" s="53"/>
      <c r="O5" s="8"/>
      <c r="P5" s="8"/>
      <c r="Q5" s="8"/>
      <c r="R5" s="9"/>
      <c r="T5" s="19"/>
      <c r="U5" s="8"/>
      <c r="V5" s="8"/>
      <c r="W5" s="8"/>
      <c r="X5" s="8"/>
      <c r="Y5" s="8"/>
      <c r="Z5" s="41"/>
      <c r="AA5" s="8"/>
      <c r="AB5" s="8"/>
      <c r="AC5" s="8"/>
      <c r="AD5" s="9"/>
    </row>
    <row r="6" spans="2:30" ht="18" customHeight="1" x14ac:dyDescent="0.35">
      <c r="B6" s="35"/>
      <c r="C6" s="62">
        <v>0.2</v>
      </c>
      <c r="D6" s="62">
        <v>0.3</v>
      </c>
      <c r="E6" s="62">
        <v>0.25</v>
      </c>
      <c r="F6" s="62">
        <v>0.25</v>
      </c>
      <c r="G6" s="63">
        <f>SUM(C6:F6)</f>
        <v>1</v>
      </c>
      <c r="I6" s="13"/>
      <c r="N6" s="47">
        <f>SUM(C26:F26)</f>
        <v>88.291666666666671</v>
      </c>
      <c r="O6" s="14" t="s">
        <v>21</v>
      </c>
      <c r="R6" s="12"/>
      <c r="T6" s="13"/>
      <c r="Z6" s="30" t="str">
        <f>IF(D1=1,(G9^2)*N6,"")</f>
        <v/>
      </c>
      <c r="AA6" s="14" t="s">
        <v>21</v>
      </c>
      <c r="AD6" s="12"/>
    </row>
    <row r="7" spans="2:30" ht="18" customHeight="1" x14ac:dyDescent="0.3">
      <c r="B7" s="36"/>
      <c r="C7" s="36"/>
      <c r="D7" s="36"/>
      <c r="E7" s="36"/>
      <c r="F7" s="36"/>
      <c r="I7" s="15"/>
      <c r="N7" s="55"/>
      <c r="R7" s="12"/>
      <c r="T7" s="15"/>
      <c r="U7" s="16"/>
      <c r="V7" s="16"/>
      <c r="W7" s="16"/>
      <c r="X7" s="16"/>
      <c r="Y7" s="16"/>
      <c r="Z7" s="40"/>
      <c r="AA7" s="16"/>
      <c r="AB7" s="16"/>
      <c r="AC7" s="16"/>
      <c r="AD7" s="18"/>
    </row>
    <row r="8" spans="2:30" ht="18" customHeight="1" x14ac:dyDescent="0.3">
      <c r="B8" s="34"/>
      <c r="C8" s="34"/>
      <c r="D8" s="34"/>
      <c r="E8" s="34"/>
      <c r="F8" s="34"/>
      <c r="I8" s="5"/>
      <c r="J8" s="6"/>
      <c r="K8" s="7"/>
      <c r="L8" s="8"/>
      <c r="M8" s="8"/>
      <c r="N8" s="53"/>
      <c r="O8" s="8"/>
      <c r="P8" s="8"/>
      <c r="Q8" s="8"/>
      <c r="R8" s="9"/>
      <c r="T8" s="19"/>
      <c r="U8" s="8"/>
      <c r="V8" s="8"/>
      <c r="W8" s="8"/>
      <c r="X8" s="8"/>
      <c r="Y8" s="8"/>
      <c r="Z8" s="41"/>
      <c r="AA8" s="8"/>
      <c r="AB8" s="8"/>
      <c r="AC8" s="8"/>
      <c r="AD8" s="9"/>
    </row>
    <row r="9" spans="2:30" ht="18" customHeight="1" x14ac:dyDescent="0.4">
      <c r="B9" s="35"/>
      <c r="C9" s="56">
        <f>'ESTRATO 1'!D15</f>
        <v>0</v>
      </c>
      <c r="D9" s="56">
        <f>'ESTRATO 2'!D15</f>
        <v>0</v>
      </c>
      <c r="E9" s="56">
        <f>'ESTRATO 3'!D15</f>
        <v>0</v>
      </c>
      <c r="F9" s="56">
        <f>'ESTRATO 4'!D15</f>
        <v>0</v>
      </c>
      <c r="G9" s="43">
        <f>SUM(C9:F9)</f>
        <v>0</v>
      </c>
      <c r="H9" s="39" t="s">
        <v>25</v>
      </c>
      <c r="I9" s="10"/>
      <c r="J9" s="3"/>
      <c r="K9" s="11"/>
      <c r="N9" s="55"/>
      <c r="R9" s="12"/>
      <c r="T9" s="13"/>
      <c r="Z9" s="42"/>
      <c r="AD9" s="12"/>
    </row>
    <row r="10" spans="2:30" ht="18" customHeight="1" x14ac:dyDescent="0.35">
      <c r="B10" s="36"/>
      <c r="C10" s="57"/>
      <c r="D10" s="57"/>
      <c r="E10" s="57"/>
      <c r="F10" s="57"/>
      <c r="I10" s="13"/>
      <c r="N10" s="30">
        <f>K11*SQRT(N6)</f>
        <v>18.792729090439916</v>
      </c>
      <c r="O10" s="14" t="s">
        <v>19</v>
      </c>
      <c r="R10" s="12"/>
      <c r="T10" s="13"/>
      <c r="Z10" s="30" t="str">
        <f>IF(D1=1,V11*SQRT(Z6),"")</f>
        <v/>
      </c>
      <c r="AA10" s="14" t="s">
        <v>19</v>
      </c>
      <c r="AD10" s="12"/>
    </row>
    <row r="11" spans="2:30" ht="18" customHeight="1" x14ac:dyDescent="0.4">
      <c r="B11" s="82" t="s">
        <v>33</v>
      </c>
      <c r="C11" s="52"/>
      <c r="D11" s="52"/>
      <c r="E11" s="52"/>
      <c r="F11" s="52"/>
      <c r="I11" s="15"/>
      <c r="J11" s="38" t="s">
        <v>13</v>
      </c>
      <c r="K11" s="17">
        <v>2</v>
      </c>
      <c r="L11" s="16"/>
      <c r="M11" s="16"/>
      <c r="N11" s="54"/>
      <c r="O11" s="16"/>
      <c r="P11" s="16"/>
      <c r="Q11" s="16"/>
      <c r="R11" s="18"/>
      <c r="T11" s="15"/>
      <c r="U11" s="38" t="s">
        <v>13</v>
      </c>
      <c r="V11" s="17">
        <v>2</v>
      </c>
      <c r="W11" s="16"/>
      <c r="X11" s="16"/>
      <c r="Y11" s="16"/>
      <c r="Z11" s="40"/>
      <c r="AA11" s="16"/>
      <c r="AB11" s="16"/>
      <c r="AC11" s="16"/>
      <c r="AD11" s="18"/>
    </row>
    <row r="12" spans="2:30" ht="18" customHeight="1" x14ac:dyDescent="0.35">
      <c r="B12" s="34"/>
      <c r="C12" s="58"/>
      <c r="D12" s="58"/>
      <c r="E12" s="58"/>
      <c r="F12" s="58"/>
      <c r="G12" s="48"/>
      <c r="I12" s="19"/>
      <c r="J12" s="8"/>
      <c r="K12" s="8"/>
      <c r="L12" s="8"/>
      <c r="M12" s="8"/>
      <c r="N12" s="53"/>
      <c r="O12" s="8"/>
      <c r="P12" s="8"/>
      <c r="Q12" s="8"/>
      <c r="R12" s="9"/>
      <c r="T12" s="19"/>
      <c r="U12" s="8"/>
      <c r="V12" s="8"/>
      <c r="W12" s="8"/>
      <c r="X12" s="8"/>
      <c r="Y12" s="8"/>
      <c r="Z12" s="41"/>
      <c r="AA12" s="8"/>
      <c r="AB12" s="8"/>
      <c r="AC12" s="8"/>
      <c r="AD12" s="9"/>
    </row>
    <row r="13" spans="2:30" ht="18" customHeight="1" x14ac:dyDescent="0.35">
      <c r="B13" s="35"/>
      <c r="C13" s="59">
        <f>IF($D1=1,C9/$G9,C6)</f>
        <v>0.2</v>
      </c>
      <c r="D13" s="59">
        <f t="shared" ref="D13:F13" si="0">IF($D1=1,D9/$G9,D6)</f>
        <v>0.3</v>
      </c>
      <c r="E13" s="59">
        <f t="shared" si="0"/>
        <v>0.25</v>
      </c>
      <c r="F13" s="59">
        <f t="shared" si="0"/>
        <v>0.25</v>
      </c>
      <c r="I13" s="13"/>
      <c r="N13" s="30">
        <f>N3-N10</f>
        <v>481.70727090956007</v>
      </c>
      <c r="O13" s="43">
        <f>N3+N10</f>
        <v>519.29272909043993</v>
      </c>
      <c r="P13" s="14" t="s">
        <v>23</v>
      </c>
      <c r="Q13" s="14"/>
      <c r="R13" s="12"/>
      <c r="T13" s="13"/>
      <c r="Z13" s="44" t="str">
        <f>IF(D1=1,Z3-Z10,"")</f>
        <v/>
      </c>
      <c r="AA13" s="45" t="str">
        <f>IF(D1=1,Z3+Z10,"")</f>
        <v/>
      </c>
      <c r="AB13" s="14" t="s">
        <v>23</v>
      </c>
      <c r="AD13" s="12"/>
    </row>
    <row r="14" spans="2:30" ht="18" customHeight="1" x14ac:dyDescent="0.35">
      <c r="B14" s="35"/>
      <c r="C14" s="56"/>
      <c r="D14" s="56"/>
      <c r="E14" s="56"/>
      <c r="F14" s="56"/>
      <c r="I14" s="15"/>
      <c r="J14" s="16"/>
      <c r="K14" s="16"/>
      <c r="L14" s="16"/>
      <c r="M14" s="16"/>
      <c r="N14" s="54"/>
      <c r="O14" s="16"/>
      <c r="P14" s="16"/>
      <c r="Q14" s="16"/>
      <c r="R14" s="18"/>
      <c r="T14" s="15"/>
      <c r="U14" s="16"/>
      <c r="V14" s="16"/>
      <c r="W14" s="16"/>
      <c r="X14" s="16"/>
      <c r="Y14" s="16"/>
      <c r="Z14" s="40"/>
      <c r="AA14" s="16"/>
      <c r="AB14" s="16"/>
      <c r="AC14" s="16"/>
      <c r="AD14" s="18"/>
    </row>
    <row r="15" spans="2:30" ht="18" customHeight="1" x14ac:dyDescent="0.35">
      <c r="B15" s="65"/>
      <c r="C15" s="83"/>
      <c r="D15" s="83"/>
      <c r="E15" s="83"/>
      <c r="F15" s="83"/>
      <c r="N15" s="55"/>
      <c r="Z15" s="42"/>
    </row>
    <row r="16" spans="2:30" ht="18" customHeight="1" x14ac:dyDescent="0.35">
      <c r="B16" s="35"/>
      <c r="C16" s="56"/>
      <c r="D16" s="56"/>
      <c r="E16" s="56"/>
      <c r="F16" s="56"/>
    </row>
    <row r="17" spans="2:7" ht="18" customHeight="1" x14ac:dyDescent="0.35">
      <c r="B17" s="35"/>
      <c r="C17" s="59">
        <f>IFERROR('ESTRATO 1'!H4,0)</f>
        <v>507.5</v>
      </c>
      <c r="D17" s="59">
        <f>IFERROR('ESTRATO 2'!H4,0)</f>
        <v>505</v>
      </c>
      <c r="E17" s="59">
        <f>IFERROR('ESTRATO 3'!H4,0)</f>
        <v>492</v>
      </c>
      <c r="F17" s="59">
        <f>IFERROR('ESTRATO 4'!H4,0)</f>
        <v>498</v>
      </c>
    </row>
    <row r="18" spans="2:7" ht="18" customHeight="1" x14ac:dyDescent="0.35">
      <c r="B18" s="36"/>
      <c r="C18" s="57"/>
      <c r="D18" s="57"/>
      <c r="E18" s="57"/>
      <c r="F18" s="57"/>
    </row>
    <row r="19" spans="2:7" ht="18" customHeight="1" x14ac:dyDescent="0.35">
      <c r="B19" s="34"/>
      <c r="C19" s="58"/>
      <c r="D19" s="58"/>
      <c r="E19" s="58"/>
      <c r="F19" s="58"/>
    </row>
    <row r="20" spans="2:7" ht="18" customHeight="1" x14ac:dyDescent="0.35">
      <c r="B20" s="35"/>
      <c r="C20" s="59">
        <f>IFERROR('ESTRATO 1'!H17,0)</f>
        <v>272.91666666666669</v>
      </c>
      <c r="D20" s="59">
        <f>IFERROR('ESTRATO 2'!H17,0)</f>
        <v>125</v>
      </c>
      <c r="E20" s="59">
        <f>IFERROR('ESTRATO 3'!H17,0)</f>
        <v>174</v>
      </c>
      <c r="F20" s="59">
        <f>IFERROR('ESTRATO 4'!H17,0)</f>
        <v>884</v>
      </c>
    </row>
    <row r="21" spans="2:7" ht="18" customHeight="1" x14ac:dyDescent="0.35">
      <c r="B21" s="36"/>
      <c r="C21" s="57"/>
      <c r="D21" s="57"/>
      <c r="E21" s="57"/>
      <c r="F21" s="57"/>
      <c r="G21" s="48"/>
    </row>
    <row r="22" spans="2:7" ht="18" customHeight="1" x14ac:dyDescent="0.35">
      <c r="B22" s="34"/>
      <c r="C22" s="60"/>
      <c r="D22" s="60"/>
      <c r="E22" s="60"/>
      <c r="F22" s="60"/>
      <c r="G22" s="48"/>
    </row>
    <row r="23" spans="2:7" ht="18" customHeight="1" x14ac:dyDescent="0.35">
      <c r="B23" s="35"/>
      <c r="C23" s="56">
        <f>C13*C17</f>
        <v>101.5</v>
      </c>
      <c r="D23" s="56">
        <f t="shared" ref="D23:F23" si="1">D13*D17</f>
        <v>151.5</v>
      </c>
      <c r="E23" s="56">
        <f t="shared" si="1"/>
        <v>123</v>
      </c>
      <c r="F23" s="56">
        <f t="shared" si="1"/>
        <v>124.5</v>
      </c>
      <c r="G23" s="48"/>
    </row>
    <row r="24" spans="2:7" ht="18" customHeight="1" x14ac:dyDescent="0.35">
      <c r="B24" s="36"/>
      <c r="C24" s="57"/>
      <c r="D24" s="57"/>
      <c r="E24" s="57"/>
      <c r="F24" s="57"/>
      <c r="G24" s="48"/>
    </row>
    <row r="25" spans="2:7" ht="18" customHeight="1" x14ac:dyDescent="0.35">
      <c r="B25" s="34"/>
      <c r="C25" s="58"/>
      <c r="D25" s="58"/>
      <c r="E25" s="58"/>
      <c r="F25" s="58"/>
      <c r="G25" s="48"/>
    </row>
    <row r="26" spans="2:7" ht="18" customHeight="1" x14ac:dyDescent="0.35">
      <c r="B26" s="35"/>
      <c r="C26" s="56">
        <f>(C13^2)*C20</f>
        <v>10.91666666666667</v>
      </c>
      <c r="D26" s="56">
        <f t="shared" ref="D26:F26" si="2">(D13^2)*D20</f>
        <v>11.25</v>
      </c>
      <c r="E26" s="56">
        <f t="shared" si="2"/>
        <v>10.875</v>
      </c>
      <c r="F26" s="56">
        <f t="shared" si="2"/>
        <v>55.25</v>
      </c>
      <c r="G26" s="48"/>
    </row>
    <row r="27" spans="2:7" ht="18" customHeight="1" x14ac:dyDescent="0.35">
      <c r="B27" s="36"/>
      <c r="C27" s="61"/>
      <c r="D27" s="61"/>
      <c r="E27" s="61"/>
      <c r="F27" s="61"/>
    </row>
    <row r="28" spans="2:7" ht="18" customHeight="1" x14ac:dyDescent="0.3"/>
    <row r="29" spans="2:7" ht="18" customHeight="1" x14ac:dyDescent="0.3"/>
    <row r="30" spans="2:7" ht="18" customHeight="1" x14ac:dyDescent="0.3"/>
    <row r="31" spans="2:7" ht="18" customHeight="1" x14ac:dyDescent="0.3"/>
    <row r="32" spans="2:7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  <row r="80" ht="14.4" customHeight="1" x14ac:dyDescent="0.3"/>
    <row r="81" ht="14.4" customHeight="1" x14ac:dyDescent="0.3"/>
    <row r="82" ht="14.4" customHeight="1" x14ac:dyDescent="0.3"/>
    <row r="83" ht="14.4" customHeight="1" x14ac:dyDescent="0.3"/>
    <row r="84" ht="14.4" customHeight="1" x14ac:dyDescent="0.3"/>
    <row r="85" ht="14.4" customHeight="1" x14ac:dyDescent="0.3"/>
    <row r="86" ht="14.4" customHeight="1" x14ac:dyDescent="0.3"/>
    <row r="87" ht="14.4" customHeight="1" x14ac:dyDescent="0.3"/>
    <row r="88" ht="14.4" customHeight="1" x14ac:dyDescent="0.3"/>
    <row r="89" ht="14.4" customHeight="1" x14ac:dyDescent="0.3"/>
    <row r="90" ht="14.4" customHeight="1" x14ac:dyDescent="0.3"/>
    <row r="91" ht="14.4" customHeight="1" x14ac:dyDescent="0.3"/>
    <row r="92" ht="14.4" customHeight="1" x14ac:dyDescent="0.3"/>
    <row r="93" ht="14.4" customHeight="1" x14ac:dyDescent="0.3"/>
    <row r="94" ht="14.4" customHeight="1" x14ac:dyDescent="0.3"/>
    <row r="95" ht="14.4" customHeight="1" x14ac:dyDescent="0.3"/>
    <row r="96" ht="14.4" customHeight="1" x14ac:dyDescent="0.3"/>
    <row r="97" ht="14.4" customHeight="1" x14ac:dyDescent="0.3"/>
    <row r="98" ht="14.4" customHeight="1" x14ac:dyDescent="0.3"/>
    <row r="99" ht="14.4" customHeight="1" x14ac:dyDescent="0.3"/>
    <row r="100" ht="14.4" customHeight="1" x14ac:dyDescent="0.3"/>
    <row r="101" ht="14.4" customHeight="1" x14ac:dyDescent="0.3"/>
    <row r="102" ht="14.4" customHeight="1" x14ac:dyDescent="0.3"/>
    <row r="103" ht="14.4" customHeight="1" x14ac:dyDescent="0.3"/>
    <row r="104" ht="14.4" customHeight="1" x14ac:dyDescent="0.3"/>
    <row r="105" ht="14.4" customHeight="1" x14ac:dyDescent="0.3"/>
    <row r="106" ht="14.4" customHeight="1" x14ac:dyDescent="0.3"/>
    <row r="107" ht="14.4" customHeight="1" x14ac:dyDescent="0.3"/>
    <row r="108" ht="14.4" customHeight="1" x14ac:dyDescent="0.3"/>
    <row r="109" ht="14.4" customHeight="1" x14ac:dyDescent="0.3"/>
    <row r="110" ht="14.4" customHeight="1" x14ac:dyDescent="0.3"/>
    <row r="111" ht="14.4" customHeight="1" x14ac:dyDescent="0.3"/>
    <row r="112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  <row r="123" ht="14.4" customHeight="1" x14ac:dyDescent="0.3"/>
    <row r="124" ht="14.4" customHeight="1" x14ac:dyDescent="0.3"/>
    <row r="125" ht="14.4" customHeight="1" x14ac:dyDescent="0.3"/>
    <row r="126" ht="14.4" customHeight="1" x14ac:dyDescent="0.3"/>
    <row r="127" ht="14.4" customHeight="1" x14ac:dyDescent="0.3"/>
    <row r="128" ht="14.4" customHeight="1" x14ac:dyDescent="0.3"/>
    <row r="129" ht="14.4" customHeight="1" x14ac:dyDescent="0.3"/>
    <row r="130" ht="14.4" customHeight="1" x14ac:dyDescent="0.3"/>
    <row r="131" ht="14.4" customHeight="1" x14ac:dyDescent="0.3"/>
    <row r="132" ht="14.4" customHeight="1" x14ac:dyDescent="0.3"/>
    <row r="133" ht="14.4" customHeight="1" x14ac:dyDescent="0.3"/>
    <row r="134" ht="14.4" customHeight="1" x14ac:dyDescent="0.3"/>
    <row r="135" ht="14.4" customHeight="1" x14ac:dyDescent="0.3"/>
    <row r="136" ht="14.4" customHeight="1" x14ac:dyDescent="0.3"/>
    <row r="137" ht="14.4" customHeight="1" x14ac:dyDescent="0.3"/>
    <row r="138" ht="14.4" customHeight="1" x14ac:dyDescent="0.3"/>
    <row r="139" ht="14.4" customHeight="1" x14ac:dyDescent="0.3"/>
    <row r="140" ht="14.4" customHeight="1" x14ac:dyDescent="0.3"/>
    <row r="141" ht="14.4" customHeight="1" x14ac:dyDescent="0.3"/>
    <row r="142" ht="14.4" customHeight="1" x14ac:dyDescent="0.3"/>
    <row r="143" ht="14.4" customHeight="1" x14ac:dyDescent="0.3"/>
    <row r="144" ht="14.4" customHeight="1" x14ac:dyDescent="0.3"/>
    <row r="145" ht="14.4" customHeight="1" x14ac:dyDescent="0.3"/>
    <row r="146" ht="14.4" customHeight="1" x14ac:dyDescent="0.3"/>
    <row r="147" ht="14.4" customHeight="1" x14ac:dyDescent="0.3"/>
    <row r="148" ht="14.4" customHeight="1" x14ac:dyDescent="0.3"/>
    <row r="149" ht="14.4" customHeight="1" x14ac:dyDescent="0.3"/>
    <row r="150" ht="14.4" customHeight="1" x14ac:dyDescent="0.3"/>
    <row r="151" ht="14.4" customHeight="1" x14ac:dyDescent="0.3"/>
    <row r="152" ht="14.4" customHeight="1" x14ac:dyDescent="0.3"/>
    <row r="153" ht="14.4" customHeight="1" x14ac:dyDescent="0.3"/>
    <row r="154" ht="14.4" customHeight="1" x14ac:dyDescent="0.3"/>
    <row r="155" ht="14.4" customHeight="1" x14ac:dyDescent="0.3"/>
    <row r="156" ht="14.4" customHeight="1" x14ac:dyDescent="0.3"/>
    <row r="157" ht="14.4" customHeight="1" x14ac:dyDescent="0.3"/>
    <row r="158" ht="14.4" customHeight="1" x14ac:dyDescent="0.3"/>
    <row r="159" ht="14.4" customHeight="1" x14ac:dyDescent="0.3"/>
    <row r="160" ht="14.4" customHeight="1" x14ac:dyDescent="0.3"/>
    <row r="161" ht="14.4" customHeight="1" x14ac:dyDescent="0.3"/>
    <row r="162" ht="14.4" customHeight="1" x14ac:dyDescent="0.3"/>
    <row r="163" ht="14.4" customHeight="1" x14ac:dyDescent="0.3"/>
    <row r="164" ht="14.4" customHeight="1" x14ac:dyDescent="0.3"/>
    <row r="165" ht="14.4" customHeight="1" x14ac:dyDescent="0.3"/>
    <row r="166" ht="14.4" customHeight="1" x14ac:dyDescent="0.3"/>
    <row r="167" ht="14.4" customHeight="1" x14ac:dyDescent="0.3"/>
    <row r="168" ht="14.4" customHeight="1" x14ac:dyDescent="0.3"/>
    <row r="169" ht="14.4" customHeight="1" x14ac:dyDescent="0.3"/>
    <row r="180" ht="15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E94A-7B7F-46F4-A980-F5989AD2FDF6}">
  <dimension ref="A1:M28"/>
  <sheetViews>
    <sheetView showGridLines="0" workbookViewId="0">
      <selection activeCell="A23" sqref="A23"/>
    </sheetView>
  </sheetViews>
  <sheetFormatPr baseColWidth="10" defaultRowHeight="14.25" customHeight="1" x14ac:dyDescent="0.3"/>
  <cols>
    <col min="1" max="1" width="13.44140625" style="69" bestFit="1" customWidth="1"/>
    <col min="2" max="2" width="5.6640625" style="3" customWidth="1"/>
    <col min="3" max="3" width="11.6640625" style="3" customWidth="1"/>
    <col min="4" max="4" width="11.6640625" customWidth="1"/>
    <col min="5" max="5" width="11.6640625" style="11" customWidth="1"/>
    <col min="6" max="6" width="11.6640625" customWidth="1"/>
    <col min="7" max="7" width="12.6640625" customWidth="1"/>
    <col min="8" max="8" width="11.6640625" style="11" customWidth="1"/>
    <col min="9" max="11" width="11.6640625" customWidth="1"/>
    <col min="12" max="12" width="15.109375" customWidth="1"/>
    <col min="13" max="13" width="3.6640625" customWidth="1"/>
  </cols>
  <sheetData>
    <row r="1" spans="1:13" ht="14.25" customHeight="1" x14ac:dyDescent="0.35">
      <c r="A1" s="66" t="s">
        <v>15</v>
      </c>
      <c r="B1" s="29" t="s">
        <v>14</v>
      </c>
      <c r="F1" s="67" t="s">
        <v>26</v>
      </c>
      <c r="I1" s="68" t="s">
        <v>27</v>
      </c>
    </row>
    <row r="2" spans="1:13" ht="14.25" customHeight="1" x14ac:dyDescent="0.35">
      <c r="A2" s="69">
        <v>470</v>
      </c>
      <c r="B2" s="86" t="s">
        <v>29</v>
      </c>
      <c r="C2" s="26"/>
      <c r="D2" s="8"/>
      <c r="E2" s="7"/>
      <c r="F2" s="8"/>
      <c r="G2" s="8"/>
      <c r="H2" s="70"/>
      <c r="I2" s="8"/>
      <c r="J2" s="8"/>
      <c r="K2" s="8"/>
      <c r="L2" s="9"/>
      <c r="M2" s="1"/>
    </row>
    <row r="3" spans="1:13" ht="14.25" customHeight="1" x14ac:dyDescent="0.35">
      <c r="A3" s="69">
        <v>510</v>
      </c>
      <c r="B3" s="87"/>
      <c r="C3" s="2"/>
      <c r="L3" s="12"/>
      <c r="M3" s="4"/>
    </row>
    <row r="4" spans="1:13" ht="14.25" customHeight="1" x14ac:dyDescent="0.3">
      <c r="A4" s="69">
        <v>500</v>
      </c>
      <c r="B4" s="87"/>
      <c r="C4" s="64"/>
      <c r="D4" s="71" t="s">
        <v>0</v>
      </c>
      <c r="E4" s="72">
        <f>COUNT(A:A)</f>
        <v>20</v>
      </c>
      <c r="H4" s="72">
        <f>AVERAGE(A:A)</f>
        <v>500.5</v>
      </c>
      <c r="I4" s="73" t="s">
        <v>9</v>
      </c>
      <c r="L4" s="12"/>
    </row>
    <row r="5" spans="1:13" ht="14.25" customHeight="1" x14ac:dyDescent="0.3">
      <c r="A5" s="69">
        <v>550</v>
      </c>
      <c r="B5" s="87"/>
      <c r="C5" s="2"/>
      <c r="I5" s="73" t="s">
        <v>2</v>
      </c>
      <c r="L5" s="12"/>
    </row>
    <row r="6" spans="1:13" ht="14.25" customHeight="1" x14ac:dyDescent="0.3">
      <c r="A6" s="69">
        <v>490</v>
      </c>
      <c r="B6" s="87"/>
      <c r="C6" s="27"/>
      <c r="D6" s="16"/>
      <c r="E6" s="20"/>
      <c r="F6" s="16"/>
      <c r="G6" s="16"/>
      <c r="H6" s="20"/>
      <c r="I6" s="20"/>
      <c r="J6" s="16"/>
      <c r="K6" s="16"/>
      <c r="L6" s="18"/>
    </row>
    <row r="7" spans="1:13" ht="14.25" customHeight="1" x14ac:dyDescent="0.3">
      <c r="A7" s="69">
        <v>500</v>
      </c>
      <c r="B7" s="87"/>
      <c r="C7" s="23"/>
      <c r="D7" s="8"/>
      <c r="E7" s="7"/>
      <c r="F7" s="8"/>
      <c r="G7" s="8"/>
      <c r="H7" s="7"/>
      <c r="I7" s="7"/>
      <c r="J7" s="8"/>
      <c r="K7" s="24"/>
      <c r="L7" s="9"/>
    </row>
    <row r="8" spans="1:13" ht="14.25" customHeight="1" x14ac:dyDescent="0.3">
      <c r="A8" s="69">
        <v>470</v>
      </c>
      <c r="B8" s="87"/>
      <c r="C8" s="2"/>
      <c r="E8" s="74"/>
      <c r="I8" s="11"/>
      <c r="L8" s="12"/>
    </row>
    <row r="9" spans="1:13" ht="14.25" customHeight="1" x14ac:dyDescent="0.3">
      <c r="A9" s="69">
        <v>520</v>
      </c>
      <c r="B9" s="87"/>
      <c r="C9" s="2"/>
      <c r="I9" s="11"/>
      <c r="L9" s="12"/>
    </row>
    <row r="10" spans="1:13" ht="14.25" customHeight="1" x14ac:dyDescent="0.3">
      <c r="A10" s="69">
        <v>550</v>
      </c>
      <c r="B10" s="87"/>
      <c r="H10" s="75"/>
      <c r="I10" s="11"/>
      <c r="L10" s="12"/>
    </row>
    <row r="11" spans="1:13" ht="14.25" customHeight="1" x14ac:dyDescent="0.3">
      <c r="A11" s="69">
        <v>500</v>
      </c>
      <c r="B11" s="87"/>
      <c r="H11" s="72">
        <f>_xlfn.VAR.S(A:A)</f>
        <v>1520.7894736842106</v>
      </c>
      <c r="I11" s="73" t="s">
        <v>10</v>
      </c>
      <c r="L11" s="12"/>
    </row>
    <row r="12" spans="1:13" ht="14.25" customHeight="1" x14ac:dyDescent="0.3">
      <c r="A12" s="69">
        <v>540</v>
      </c>
      <c r="B12" s="87"/>
      <c r="I12" s="73" t="s">
        <v>1</v>
      </c>
      <c r="L12" s="12"/>
    </row>
    <row r="13" spans="1:13" ht="14.25" customHeight="1" x14ac:dyDescent="0.3">
      <c r="A13" s="69">
        <v>480</v>
      </c>
      <c r="B13" s="87"/>
      <c r="H13" s="75"/>
      <c r="I13" s="73"/>
      <c r="L13" s="12"/>
    </row>
    <row r="14" spans="1:13" ht="14.25" customHeight="1" x14ac:dyDescent="0.3">
      <c r="A14" s="69">
        <v>500</v>
      </c>
      <c r="B14" s="88"/>
      <c r="C14" s="22"/>
      <c r="D14" s="16"/>
      <c r="E14" s="20"/>
      <c r="F14" s="16"/>
      <c r="G14" s="16"/>
      <c r="H14" s="76"/>
      <c r="I14" s="20"/>
      <c r="J14" s="16"/>
      <c r="K14" s="16"/>
      <c r="L14" s="18"/>
    </row>
    <row r="15" spans="1:13" ht="14.25" customHeight="1" x14ac:dyDescent="0.3">
      <c r="A15" s="69">
        <v>470</v>
      </c>
      <c r="B15" s="5"/>
      <c r="C15" s="80" t="s">
        <v>30</v>
      </c>
      <c r="D15" s="84"/>
      <c r="E15" s="7"/>
      <c r="F15" s="8"/>
      <c r="G15" s="8"/>
      <c r="H15" s="7"/>
      <c r="I15" s="7"/>
      <c r="J15" s="8"/>
      <c r="K15" s="8"/>
      <c r="L15" s="9"/>
    </row>
    <row r="16" spans="1:13" ht="14.25" customHeight="1" x14ac:dyDescent="0.3">
      <c r="A16" s="69">
        <v>470</v>
      </c>
      <c r="B16" s="28"/>
      <c r="C16" s="11"/>
      <c r="I16" s="11"/>
      <c r="L16" s="12"/>
    </row>
    <row r="17" spans="1:12" ht="14.25" customHeight="1" x14ac:dyDescent="0.3">
      <c r="A17" s="69">
        <v>450</v>
      </c>
      <c r="B17" s="28"/>
      <c r="C17" s="30"/>
      <c r="E17" s="64"/>
      <c r="H17" s="30">
        <f>H11*D18/E4</f>
        <v>76.039473684210535</v>
      </c>
      <c r="I17" s="77" t="s">
        <v>11</v>
      </c>
      <c r="L17" s="12"/>
    </row>
    <row r="18" spans="1:12" ht="14.25" customHeight="1" x14ac:dyDescent="0.3">
      <c r="A18" s="69">
        <v>560</v>
      </c>
      <c r="B18" s="28"/>
      <c r="C18"/>
      <c r="D18" s="30">
        <f>IF(D15="",1,(D15-E4)/D15)</f>
        <v>1</v>
      </c>
      <c r="H18" s="30"/>
      <c r="I18" s="77"/>
      <c r="L18" s="12"/>
    </row>
    <row r="19" spans="1:12" ht="14.25" customHeight="1" x14ac:dyDescent="0.3">
      <c r="A19" s="69">
        <v>460</v>
      </c>
      <c r="B19" s="21"/>
      <c r="C19" s="22"/>
      <c r="D19" s="20"/>
      <c r="E19" s="20"/>
      <c r="F19" s="16"/>
      <c r="G19" s="16"/>
      <c r="H19" s="20"/>
      <c r="I19" s="20"/>
      <c r="J19" s="16"/>
      <c r="K19" s="16"/>
      <c r="L19" s="18"/>
    </row>
    <row r="20" spans="1:12" ht="14.25" customHeight="1" x14ac:dyDescent="0.3">
      <c r="A20" s="69">
        <v>440</v>
      </c>
      <c r="B20" s="10"/>
      <c r="D20" s="11"/>
      <c r="I20" s="11"/>
      <c r="L20" s="12"/>
    </row>
    <row r="21" spans="1:12" ht="14.25" customHeight="1" x14ac:dyDescent="0.3">
      <c r="A21" s="69">
        <v>580</v>
      </c>
      <c r="B21" s="10"/>
      <c r="D21" s="11"/>
      <c r="I21" s="11"/>
      <c r="L21" s="12"/>
    </row>
    <row r="22" spans="1:12" ht="14.25" customHeight="1" x14ac:dyDescent="0.3">
      <c r="B22" s="13"/>
      <c r="C22"/>
      <c r="H22" s="30">
        <f>E24*SQRT(H17)</f>
        <v>17.440123128488576</v>
      </c>
      <c r="I22" s="77" t="s">
        <v>12</v>
      </c>
      <c r="L22" s="12"/>
    </row>
    <row r="23" spans="1:12" ht="14.25" customHeight="1" x14ac:dyDescent="0.3">
      <c r="B23" s="13"/>
      <c r="C23"/>
      <c r="D23" s="11"/>
      <c r="L23" s="12"/>
    </row>
    <row r="24" spans="1:12" ht="14.25" customHeight="1" x14ac:dyDescent="0.3">
      <c r="B24" s="15"/>
      <c r="C24" s="16"/>
      <c r="D24" s="78" t="s">
        <v>13</v>
      </c>
      <c r="E24" s="79">
        <v>2</v>
      </c>
      <c r="F24" s="16"/>
      <c r="G24" s="16"/>
      <c r="H24" s="20"/>
      <c r="I24" s="16"/>
      <c r="J24" s="16"/>
      <c r="K24" s="16"/>
      <c r="L24" s="18"/>
    </row>
    <row r="25" spans="1:12" ht="14.25" customHeight="1" x14ac:dyDescent="0.3">
      <c r="B25" s="19"/>
      <c r="C25" s="8"/>
      <c r="D25" s="7"/>
      <c r="E25" s="7"/>
      <c r="F25" s="8"/>
      <c r="G25" s="8"/>
      <c r="H25" s="7"/>
      <c r="I25" s="8"/>
      <c r="J25" s="8"/>
      <c r="K25" s="8"/>
      <c r="L25" s="9"/>
    </row>
    <row r="26" spans="1:12" ht="14.25" customHeight="1" x14ac:dyDescent="0.3">
      <c r="B26" s="13"/>
      <c r="C26"/>
      <c r="D26" s="11"/>
      <c r="H26" s="30">
        <f>H4-H22</f>
        <v>483.05987687151145</v>
      </c>
      <c r="I26" s="43">
        <f>H4+H22</f>
        <v>517.94012312848861</v>
      </c>
      <c r="J26" s="77" t="s">
        <v>28</v>
      </c>
      <c r="L26" s="12"/>
    </row>
    <row r="27" spans="1:12" ht="14.25" customHeight="1" x14ac:dyDescent="0.3">
      <c r="B27" s="15"/>
      <c r="C27" s="16"/>
      <c r="D27" s="20"/>
      <c r="E27" s="20"/>
      <c r="F27" s="16"/>
      <c r="G27" s="16"/>
      <c r="H27" s="20"/>
      <c r="I27" s="16"/>
      <c r="J27" s="16"/>
      <c r="K27" s="16"/>
      <c r="L27" s="18"/>
    </row>
    <row r="28" spans="1:12" ht="14.25" customHeight="1" x14ac:dyDescent="0.3">
      <c r="B28" s="8"/>
      <c r="C28"/>
      <c r="D28" s="11"/>
      <c r="L28" s="8"/>
    </row>
  </sheetData>
  <mergeCells count="1">
    <mergeCell ref="B2:B1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ESTRATO 1</vt:lpstr>
      <vt:lpstr>ESTRATO 2</vt:lpstr>
      <vt:lpstr>ESTRATO 3</vt:lpstr>
      <vt:lpstr>ESTRATO 4</vt:lpstr>
      <vt:lpstr>ESTIMACION</vt:lpstr>
      <vt:lpstr>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Alberto</dc:creator>
  <cp:lastModifiedBy>JOSÉ ALBERTO HERMOSO GUTIÉRREZ</cp:lastModifiedBy>
  <dcterms:created xsi:type="dcterms:W3CDTF">2019-02-01T10:14:46Z</dcterms:created>
  <dcterms:modified xsi:type="dcterms:W3CDTF">2024-03-08T08:38:01Z</dcterms:modified>
</cp:coreProperties>
</file>