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-2024\FTP 2023-2024\TC1\"/>
    </mc:Choice>
  </mc:AlternateContent>
  <xr:revisionPtr revIDLastSave="0" documentId="8_{206E7C07-572D-4FE6-840D-0F1D3080EA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jercicio 8. Trabajo 1" sheetId="2" r:id="rId1"/>
    <sheet name="Ejercicio 9. Trabajo 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" i="2" l="1"/>
  <c r="L4" i="2"/>
  <c r="L5" i="2"/>
  <c r="L6" i="2"/>
  <c r="L7" i="2"/>
  <c r="L8" i="2"/>
  <c r="U4" i="1"/>
  <c r="Q3" i="2"/>
  <c r="P9" i="2"/>
  <c r="R4" i="2"/>
  <c r="R5" i="2"/>
  <c r="R6" i="2"/>
  <c r="R7" i="2"/>
  <c r="R8" i="2"/>
  <c r="R3" i="2"/>
  <c r="S3" i="2" s="1"/>
  <c r="T3" i="2" l="1"/>
  <c r="R9" i="2"/>
  <c r="T4" i="1"/>
  <c r="T5" i="1"/>
  <c r="U5" i="1"/>
  <c r="T6" i="1"/>
  <c r="U6" i="1"/>
  <c r="T7" i="1"/>
  <c r="U7" i="1"/>
  <c r="S5" i="1"/>
  <c r="S6" i="1"/>
  <c r="S7" i="1"/>
  <c r="S4" i="1"/>
  <c r="U8" i="1" l="1"/>
  <c r="U3" i="2"/>
  <c r="S4" i="2"/>
  <c r="U4" i="2" s="1"/>
  <c r="V5" i="1"/>
  <c r="V6" i="1"/>
  <c r="W6" i="1" s="1"/>
  <c r="V7" i="1"/>
  <c r="V4" i="1"/>
  <c r="S5" i="2" l="1"/>
  <c r="U5" i="2" s="1"/>
  <c r="W5" i="1"/>
  <c r="W7" i="1"/>
  <c r="W4" i="1"/>
  <c r="AE4" i="1" s="1"/>
  <c r="Y4" i="1"/>
  <c r="AB4" i="1" s="1"/>
  <c r="X7" i="1"/>
  <c r="X6" i="1"/>
  <c r="X5" i="1"/>
  <c r="X4" i="1"/>
  <c r="AG4" i="1" l="1"/>
  <c r="AE7" i="1"/>
  <c r="AF4" i="1"/>
  <c r="AD7" i="1"/>
  <c r="S6" i="2"/>
  <c r="U6" i="2" s="1"/>
  <c r="Y5" i="1"/>
  <c r="AB5" i="1" s="1"/>
  <c r="AD4" i="1"/>
  <c r="AD6" i="1"/>
  <c r="AF6" i="1"/>
  <c r="AE6" i="1"/>
  <c r="AF7" i="1"/>
  <c r="AD5" i="1"/>
  <c r="AF5" i="1"/>
  <c r="AE5" i="1"/>
  <c r="Y6" i="1"/>
  <c r="AB6" i="1" s="1"/>
  <c r="Z5" i="1"/>
  <c r="W10" i="1"/>
  <c r="Z6" i="1"/>
  <c r="Z7" i="1"/>
  <c r="W16" i="1"/>
  <c r="W13" i="1"/>
  <c r="Z4" i="1"/>
  <c r="AA4" i="1" s="1"/>
  <c r="E5" i="1"/>
  <c r="P5" i="1" s="1"/>
  <c r="E6" i="1"/>
  <c r="P6" i="1" s="1"/>
  <c r="E7" i="1"/>
  <c r="P7" i="1" s="1"/>
  <c r="E4" i="1"/>
  <c r="D8" i="1"/>
  <c r="Q4" i="2"/>
  <c r="T4" i="2" s="1"/>
  <c r="AG6" i="1" l="1"/>
  <c r="AG5" i="1"/>
  <c r="Z8" i="1"/>
  <c r="AC4" i="1" s="1"/>
  <c r="Q5" i="2"/>
  <c r="T5" i="2" s="1"/>
  <c r="S7" i="2"/>
  <c r="U7" i="2" s="1"/>
  <c r="Y7" i="1"/>
  <c r="AB7" i="1" s="1"/>
  <c r="AG7" i="1" s="1"/>
  <c r="AA5" i="1"/>
  <c r="AC5" i="1" s="1"/>
  <c r="H4" i="1"/>
  <c r="Q4" i="1"/>
  <c r="G7" i="1"/>
  <c r="Q7" i="1"/>
  <c r="H6" i="1"/>
  <c r="Q6" i="1"/>
  <c r="H5" i="1"/>
  <c r="Q5" i="1"/>
  <c r="I4" i="1"/>
  <c r="F7" i="1"/>
  <c r="G6" i="1"/>
  <c r="G5" i="1"/>
  <c r="P4" i="1"/>
  <c r="I7" i="1"/>
  <c r="I6" i="1"/>
  <c r="G4" i="1"/>
  <c r="I5" i="1"/>
  <c r="F4" i="1"/>
  <c r="F6" i="1"/>
  <c r="H7" i="1"/>
  <c r="H8" i="1" s="1"/>
  <c r="H9" i="1" s="1"/>
  <c r="F5" i="1"/>
  <c r="L3" i="2"/>
  <c r="E4" i="2"/>
  <c r="E5" i="2"/>
  <c r="E6" i="2"/>
  <c r="E7" i="2"/>
  <c r="E8" i="2"/>
  <c r="E3" i="2"/>
  <c r="D4" i="2"/>
  <c r="D5" i="2"/>
  <c r="D6" i="2"/>
  <c r="D7" i="2"/>
  <c r="D8" i="2"/>
  <c r="D3" i="2"/>
  <c r="C4" i="2"/>
  <c r="C5" i="2"/>
  <c r="C6" i="2"/>
  <c r="C7" i="2"/>
  <c r="C8" i="2"/>
  <c r="C3" i="2"/>
  <c r="B9" i="2"/>
  <c r="B1" i="2"/>
  <c r="AH5" i="1" l="1"/>
  <c r="AH4" i="1"/>
  <c r="S8" i="2"/>
  <c r="U8" i="2" s="1"/>
  <c r="Q6" i="2"/>
  <c r="T6" i="2" s="1"/>
  <c r="Q16" i="1"/>
  <c r="M17" i="2"/>
  <c r="G8" i="1"/>
  <c r="G9" i="1" s="1"/>
  <c r="AA6" i="1"/>
  <c r="AC6" i="1" s="1"/>
  <c r="I8" i="1"/>
  <c r="I9" i="1" s="1"/>
  <c r="P8" i="1"/>
  <c r="Q11" i="1" s="1"/>
  <c r="F8" i="1"/>
  <c r="F9" i="1" s="1"/>
  <c r="L9" i="2"/>
  <c r="M12" i="2" s="1"/>
  <c r="B10" i="2"/>
  <c r="E9" i="2"/>
  <c r="E10" i="2" s="1"/>
  <c r="D9" i="2"/>
  <c r="D10" i="2" s="1"/>
  <c r="C9" i="2"/>
  <c r="C10" i="2" s="1"/>
  <c r="AH6" i="1" l="1"/>
  <c r="D18" i="2"/>
  <c r="D20" i="2"/>
  <c r="G4" i="2"/>
  <c r="G5" i="2"/>
  <c r="G6" i="2"/>
  <c r="G7" i="2"/>
  <c r="G8" i="2"/>
  <c r="AC13" i="1"/>
  <c r="H19" i="1"/>
  <c r="H17" i="1"/>
  <c r="Q7" i="2"/>
  <c r="T7" i="2" s="1"/>
  <c r="U9" i="2"/>
  <c r="AB8" i="1"/>
  <c r="AA7" i="1"/>
  <c r="AC7" i="1" s="1"/>
  <c r="AH7" i="1" s="1"/>
  <c r="J5" i="1"/>
  <c r="J6" i="1"/>
  <c r="J7" i="1"/>
  <c r="J4" i="1"/>
  <c r="H15" i="1"/>
  <c r="G3" i="2"/>
  <c r="D16" i="2"/>
  <c r="J8" i="2" l="1"/>
  <c r="I8" i="2"/>
  <c r="H8" i="2"/>
  <c r="J7" i="2"/>
  <c r="I7" i="2"/>
  <c r="H7" i="2"/>
  <c r="J6" i="2"/>
  <c r="I6" i="2"/>
  <c r="H6" i="2"/>
  <c r="J5" i="2"/>
  <c r="I5" i="2"/>
  <c r="H5" i="2"/>
  <c r="J4" i="2"/>
  <c r="I4" i="2"/>
  <c r="H4" i="2"/>
  <c r="K7" i="1"/>
  <c r="L7" i="1"/>
  <c r="M7" i="1"/>
  <c r="N7" i="1"/>
  <c r="K6" i="1"/>
  <c r="L6" i="1"/>
  <c r="M6" i="1"/>
  <c r="N6" i="1"/>
  <c r="K5" i="1"/>
  <c r="L5" i="1"/>
  <c r="M5" i="1"/>
  <c r="N5" i="1"/>
  <c r="Q8" i="2"/>
  <c r="AC21" i="1"/>
  <c r="M4" i="1"/>
  <c r="L4" i="1"/>
  <c r="K4" i="1"/>
  <c r="N4" i="1"/>
  <c r="I3" i="2"/>
  <c r="G9" i="2"/>
  <c r="G10" i="2" s="1"/>
  <c r="H3" i="2"/>
  <c r="J3" i="2"/>
  <c r="T8" i="2" l="1"/>
  <c r="T9" i="2" s="1"/>
  <c r="P18" i="2" s="1"/>
  <c r="AC8" i="1"/>
  <c r="AC26" i="1" s="1"/>
  <c r="M8" i="1"/>
  <c r="M9" i="1" s="1"/>
  <c r="N8" i="1"/>
  <c r="N9" i="1" s="1"/>
  <c r="K8" i="1"/>
  <c r="K9" i="1" s="1"/>
  <c r="L8" i="1"/>
  <c r="J9" i="2"/>
  <c r="J10" i="2" s="1"/>
  <c r="I9" i="2"/>
  <c r="I10" i="2" s="1"/>
  <c r="H9" i="2"/>
  <c r="H10" i="2" s="1"/>
  <c r="I16" i="2" s="1"/>
  <c r="I19" i="2" s="1"/>
  <c r="L9" i="1" l="1"/>
  <c r="M15" i="1" s="1"/>
  <c r="M21" i="1"/>
  <c r="M18" i="1"/>
  <c r="M24" i="1"/>
  <c r="I22" i="2"/>
  <c r="I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Z10" authorId="0" shapeId="0" xr:uid="{E26A8C37-0D3C-4933-B37C-AAEBACBD00DF}">
      <text>
        <r>
          <rPr>
            <sz val="9"/>
            <color indexed="81"/>
            <rFont val="Tahoma"/>
            <family val="2"/>
          </rPr>
          <t>Igual a 50 para la Mediana</t>
        </r>
      </text>
    </comment>
  </commentList>
</comments>
</file>

<file path=xl/sharedStrings.xml><?xml version="1.0" encoding="utf-8"?>
<sst xmlns="http://schemas.openxmlformats.org/spreadsheetml/2006/main" count="24" uniqueCount="17">
  <si>
    <t>salarios</t>
  </si>
  <si>
    <t>trabajadores</t>
  </si>
  <si>
    <t>SUMA:</t>
  </si>
  <si>
    <t>n=</t>
  </si>
  <si>
    <t>Al cambiar los datos, puede cambiar la posición del intervalo de mayor altura y/o el intervalo donde están los percentiles y/o la mediala.</t>
  </si>
  <si>
    <r>
      <rPr>
        <i/>
        <sz val="14"/>
        <color theme="1"/>
        <rFont val="Times New Roman"/>
        <family val="1"/>
      </rPr>
      <t>α</t>
    </r>
    <r>
      <rPr>
        <sz val="13.2"/>
        <color theme="1"/>
        <rFont val="Calibri"/>
        <family val="2"/>
      </rPr>
      <t>=</t>
    </r>
  </si>
  <si>
    <t>Mo(I)</t>
  </si>
  <si>
    <t>Mo(II)</t>
  </si>
  <si>
    <t>Mo(III)</t>
  </si>
  <si>
    <t>Me=</t>
  </si>
  <si>
    <t>P37=</t>
  </si>
  <si>
    <t>Ml</t>
  </si>
  <si>
    <t>Ml=</t>
  </si>
  <si>
    <r>
      <rPr>
        <b/>
        <sz val="14"/>
        <color rgb="FFFF0000"/>
        <rFont val="Calibri"/>
        <family val="2"/>
      </rPr>
      <t xml:space="preserve">← </t>
    </r>
    <r>
      <rPr>
        <b/>
        <sz val="11"/>
        <color rgb="FFFF0000"/>
        <rFont val="Calibri"/>
        <family val="2"/>
        <scheme val="minor"/>
      </rPr>
      <t>De esta forma se resuelve el anterior problema</t>
    </r>
  </si>
  <si>
    <r>
      <t>I</t>
    </r>
    <r>
      <rPr>
        <sz val="7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=</t>
    </r>
  </si>
  <si>
    <r>
      <t>P</t>
    </r>
    <r>
      <rPr>
        <i/>
        <sz val="10"/>
        <color theme="1"/>
        <rFont val="Times New Roman"/>
        <family val="1"/>
      </rPr>
      <t>α</t>
    </r>
  </si>
  <si>
    <t>Para calcular la moda, los percentiles, el índice de Gini y la mediala hay que ordenar los valores de menor a mayor, agrupando los valores iguales si los hubiera.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</si>
</sst>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vertAlign val="subscript"/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3.2"/>
      <color theme="1"/>
      <name val="Calibri"/>
      <family val="2"/>
    </font>
    <font>
      <i/>
      <sz val="14"/>
      <color theme="1"/>
      <name val="Times New Roman"/>
      <family val="1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sz val="7"/>
      <color theme="1"/>
      <name val="Calibri"/>
      <family val="2"/>
      <scheme val="minor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1" xfId="0" applyBorder="1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1" fillId="0" borderId="0" xfId="0" applyFont="1"/>
    <xf numFmtId="0" fontId="1" fillId="0" borderId="5" xfId="0" applyFont="1" applyBorder="1" applyAlignment="1">
      <alignment horizontal="right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9" xfId="0" applyBorder="1"/>
    <xf numFmtId="0" fontId="1" fillId="0" borderId="6" xfId="0" applyFont="1" applyBorder="1"/>
    <xf numFmtId="0" fontId="0" fillId="0" borderId="0" xfId="0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Border="1"/>
    <xf numFmtId="0" fontId="0" fillId="0" borderId="11" xfId="0" applyBorder="1"/>
    <xf numFmtId="0" fontId="3" fillId="0" borderId="1" xfId="0" applyFont="1" applyBorder="1" applyAlignment="1">
      <alignment vertical="top"/>
    </xf>
    <xf numFmtId="0" fontId="0" fillId="0" borderId="6" xfId="0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0" fillId="0" borderId="13" xfId="0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4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1" fillId="0" borderId="0" xfId="0" applyFont="1"/>
    <xf numFmtId="0" fontId="2" fillId="0" borderId="5" xfId="0" applyFont="1" applyBorder="1" applyAlignment="1">
      <alignment horizontal="righ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1" fillId="0" borderId="5" xfId="0" applyFont="1" applyBorder="1"/>
    <xf numFmtId="0" fontId="9" fillId="0" borderId="20" xfId="0" applyFont="1" applyBorder="1" applyAlignment="1">
      <alignment horizontal="center" vertical="center"/>
    </xf>
    <xf numFmtId="0" fontId="0" fillId="0" borderId="21" xfId="0" applyBorder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13" Type="http://schemas.openxmlformats.org/officeDocument/2006/relationships/image" Target="../media/image17.emf"/><Relationship Id="rId18" Type="http://schemas.openxmlformats.org/officeDocument/2006/relationships/image" Target="../media/image22.emf"/><Relationship Id="rId3" Type="http://schemas.openxmlformats.org/officeDocument/2006/relationships/image" Target="../media/image7.emf"/><Relationship Id="rId21" Type="http://schemas.openxmlformats.org/officeDocument/2006/relationships/image" Target="../media/image25.emf"/><Relationship Id="rId7" Type="http://schemas.openxmlformats.org/officeDocument/2006/relationships/image" Target="../media/image11.emf"/><Relationship Id="rId12" Type="http://schemas.openxmlformats.org/officeDocument/2006/relationships/image" Target="../media/image16.emf"/><Relationship Id="rId17" Type="http://schemas.openxmlformats.org/officeDocument/2006/relationships/image" Target="../media/image21.emf"/><Relationship Id="rId2" Type="http://schemas.openxmlformats.org/officeDocument/2006/relationships/image" Target="../media/image6.emf"/><Relationship Id="rId16" Type="http://schemas.openxmlformats.org/officeDocument/2006/relationships/image" Target="../media/image20.emf"/><Relationship Id="rId20" Type="http://schemas.openxmlformats.org/officeDocument/2006/relationships/image" Target="../media/image24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11" Type="http://schemas.openxmlformats.org/officeDocument/2006/relationships/image" Target="../media/image15.emf"/><Relationship Id="rId24" Type="http://schemas.openxmlformats.org/officeDocument/2006/relationships/image" Target="../media/image28.emf"/><Relationship Id="rId5" Type="http://schemas.openxmlformats.org/officeDocument/2006/relationships/image" Target="../media/image9.emf"/><Relationship Id="rId15" Type="http://schemas.openxmlformats.org/officeDocument/2006/relationships/image" Target="../media/image19.emf"/><Relationship Id="rId23" Type="http://schemas.openxmlformats.org/officeDocument/2006/relationships/image" Target="../media/image27.emf"/><Relationship Id="rId10" Type="http://schemas.openxmlformats.org/officeDocument/2006/relationships/image" Target="../media/image14.emf"/><Relationship Id="rId19" Type="http://schemas.openxmlformats.org/officeDocument/2006/relationships/image" Target="../media/image23.emf"/><Relationship Id="rId4" Type="http://schemas.openxmlformats.org/officeDocument/2006/relationships/image" Target="../media/image8.emf"/><Relationship Id="rId9" Type="http://schemas.openxmlformats.org/officeDocument/2006/relationships/image" Target="../media/image13.emf"/><Relationship Id="rId14" Type="http://schemas.openxmlformats.org/officeDocument/2006/relationships/image" Target="../media/image18.emf"/><Relationship Id="rId22" Type="http://schemas.openxmlformats.org/officeDocument/2006/relationships/image" Target="../media/image26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emf"/><Relationship Id="rId13" Type="http://schemas.openxmlformats.org/officeDocument/2006/relationships/image" Target="../media/image45.emf"/><Relationship Id="rId18" Type="http://schemas.openxmlformats.org/officeDocument/2006/relationships/image" Target="../media/image50.emf"/><Relationship Id="rId26" Type="http://schemas.openxmlformats.org/officeDocument/2006/relationships/image" Target="../media/image58.emf"/><Relationship Id="rId3" Type="http://schemas.openxmlformats.org/officeDocument/2006/relationships/image" Target="../media/image41.emf"/><Relationship Id="rId21" Type="http://schemas.openxmlformats.org/officeDocument/2006/relationships/image" Target="../media/image53.emf"/><Relationship Id="rId7" Type="http://schemas.openxmlformats.org/officeDocument/2006/relationships/image" Target="../media/image17.emf"/><Relationship Id="rId12" Type="http://schemas.openxmlformats.org/officeDocument/2006/relationships/image" Target="../media/image44.emf"/><Relationship Id="rId17" Type="http://schemas.openxmlformats.org/officeDocument/2006/relationships/image" Target="../media/image49.emf"/><Relationship Id="rId25" Type="http://schemas.openxmlformats.org/officeDocument/2006/relationships/image" Target="../media/image57.emf"/><Relationship Id="rId2" Type="http://schemas.openxmlformats.org/officeDocument/2006/relationships/image" Target="../media/image40.emf"/><Relationship Id="rId16" Type="http://schemas.openxmlformats.org/officeDocument/2006/relationships/image" Target="../media/image48.emf"/><Relationship Id="rId20" Type="http://schemas.openxmlformats.org/officeDocument/2006/relationships/image" Target="../media/image52.emf"/><Relationship Id="rId29" Type="http://schemas.openxmlformats.org/officeDocument/2006/relationships/image" Target="../media/image61.emf"/><Relationship Id="rId1" Type="http://schemas.openxmlformats.org/officeDocument/2006/relationships/image" Target="../media/image39.emf"/><Relationship Id="rId6" Type="http://schemas.openxmlformats.org/officeDocument/2006/relationships/image" Target="../media/image16.emf"/><Relationship Id="rId11" Type="http://schemas.openxmlformats.org/officeDocument/2006/relationships/image" Target="../media/image43.emf"/><Relationship Id="rId24" Type="http://schemas.openxmlformats.org/officeDocument/2006/relationships/image" Target="../media/image56.emf"/><Relationship Id="rId5" Type="http://schemas.openxmlformats.org/officeDocument/2006/relationships/image" Target="../media/image15.emf"/><Relationship Id="rId15" Type="http://schemas.openxmlformats.org/officeDocument/2006/relationships/image" Target="../media/image47.emf"/><Relationship Id="rId23" Type="http://schemas.openxmlformats.org/officeDocument/2006/relationships/image" Target="../media/image55.emf"/><Relationship Id="rId28" Type="http://schemas.openxmlformats.org/officeDocument/2006/relationships/image" Target="../media/image60.emf"/><Relationship Id="rId10" Type="http://schemas.openxmlformats.org/officeDocument/2006/relationships/image" Target="../media/image42.emf"/><Relationship Id="rId19" Type="http://schemas.openxmlformats.org/officeDocument/2006/relationships/image" Target="../media/image51.emf"/><Relationship Id="rId4" Type="http://schemas.openxmlformats.org/officeDocument/2006/relationships/image" Target="../media/image9.emf"/><Relationship Id="rId9" Type="http://schemas.openxmlformats.org/officeDocument/2006/relationships/image" Target="../media/image14.emf"/><Relationship Id="rId14" Type="http://schemas.openxmlformats.org/officeDocument/2006/relationships/image" Target="../media/image46.emf"/><Relationship Id="rId22" Type="http://schemas.openxmlformats.org/officeDocument/2006/relationships/image" Target="../media/image54.emf"/><Relationship Id="rId27" Type="http://schemas.openxmlformats.org/officeDocument/2006/relationships/image" Target="../media/image59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33.emf"/><Relationship Id="rId13" Type="http://schemas.openxmlformats.org/officeDocument/2006/relationships/image" Target="../media/image37.emf"/><Relationship Id="rId3" Type="http://schemas.openxmlformats.org/officeDocument/2006/relationships/image" Target="../media/image3.emf"/><Relationship Id="rId7" Type="http://schemas.openxmlformats.org/officeDocument/2006/relationships/image" Target="../media/image32.emf"/><Relationship Id="rId12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29.emf"/><Relationship Id="rId6" Type="http://schemas.openxmlformats.org/officeDocument/2006/relationships/image" Target="../media/image31.emf"/><Relationship Id="rId11" Type="http://schemas.openxmlformats.org/officeDocument/2006/relationships/image" Target="../media/image36.emf"/><Relationship Id="rId5" Type="http://schemas.openxmlformats.org/officeDocument/2006/relationships/image" Target="../media/image30.emf"/><Relationship Id="rId10" Type="http://schemas.openxmlformats.org/officeDocument/2006/relationships/image" Target="../media/image35.emf"/><Relationship Id="rId4" Type="http://schemas.openxmlformats.org/officeDocument/2006/relationships/image" Target="../media/image4.emf"/><Relationship Id="rId9" Type="http://schemas.openxmlformats.org/officeDocument/2006/relationships/image" Target="../media/image34.emf"/><Relationship Id="rId14" Type="http://schemas.openxmlformats.org/officeDocument/2006/relationships/image" Target="../media/image3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380999</xdr:colOff>
      <xdr:row>1</xdr:row>
      <xdr:rowOff>49992</xdr:rowOff>
    </xdr:from>
    <xdr:to>
      <xdr:col>1</xdr:col>
      <xdr:colOff>643466</xdr:colOff>
      <xdr:row>1</xdr:row>
      <xdr:rowOff>372110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49" y="253192"/>
          <a:ext cx="262467" cy="322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388620</xdr:colOff>
      <xdr:row>1</xdr:row>
      <xdr:rowOff>52070</xdr:rowOff>
    </xdr:from>
    <xdr:to>
      <xdr:col>2</xdr:col>
      <xdr:colOff>632460</xdr:colOff>
      <xdr:row>1</xdr:row>
      <xdr:rowOff>372110</xdr:rowOff>
    </xdr:to>
    <xdr:pic>
      <xdr:nvPicPr>
        <xdr:cNvPr id="18" name="17 Imagen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" y="255270"/>
          <a:ext cx="243840" cy="320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388620</xdr:colOff>
      <xdr:row>1</xdr:row>
      <xdr:rowOff>52070</xdr:rowOff>
    </xdr:from>
    <xdr:to>
      <xdr:col>3</xdr:col>
      <xdr:colOff>632460</xdr:colOff>
      <xdr:row>1</xdr:row>
      <xdr:rowOff>372110</xdr:rowOff>
    </xdr:to>
    <xdr:pic>
      <xdr:nvPicPr>
        <xdr:cNvPr id="20" name="19 Imagen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3870" y="255270"/>
          <a:ext cx="243840" cy="320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396240</xdr:colOff>
      <xdr:row>1</xdr:row>
      <xdr:rowOff>59690</xdr:rowOff>
    </xdr:from>
    <xdr:to>
      <xdr:col>4</xdr:col>
      <xdr:colOff>640080</xdr:colOff>
      <xdr:row>1</xdr:row>
      <xdr:rowOff>379730</xdr:rowOff>
    </xdr:to>
    <xdr:pic>
      <xdr:nvPicPr>
        <xdr:cNvPr id="21" name="20 Imagen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7490" y="262890"/>
          <a:ext cx="243840" cy="320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250825</xdr:colOff>
      <xdr:row>9</xdr:row>
      <xdr:rowOff>7620</xdr:rowOff>
    </xdr:from>
    <xdr:to>
      <xdr:col>0</xdr:col>
      <xdr:colOff>549910</xdr:colOff>
      <xdr:row>10</xdr:row>
      <xdr:rowOff>6350</xdr:rowOff>
    </xdr:to>
    <xdr:pic>
      <xdr:nvPicPr>
        <xdr:cNvPr id="23" name="22 Imagen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825" y="1950720"/>
          <a:ext cx="299085" cy="313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339090</xdr:colOff>
      <xdr:row>1</xdr:row>
      <xdr:rowOff>6350</xdr:rowOff>
    </xdr:from>
    <xdr:to>
      <xdr:col>11</xdr:col>
      <xdr:colOff>681990</xdr:colOff>
      <xdr:row>1</xdr:row>
      <xdr:rowOff>412750</xdr:rowOff>
    </xdr:to>
    <xdr:pic>
      <xdr:nvPicPr>
        <xdr:cNvPr id="24" name="23 Imagen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6840" y="196850"/>
          <a:ext cx="342900" cy="40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504825</xdr:colOff>
      <xdr:row>10</xdr:row>
      <xdr:rowOff>50800</xdr:rowOff>
    </xdr:from>
    <xdr:to>
      <xdr:col>3</xdr:col>
      <xdr:colOff>418465</xdr:colOff>
      <xdr:row>13</xdr:row>
      <xdr:rowOff>7620</xdr:rowOff>
    </xdr:to>
    <xdr:pic>
      <xdr:nvPicPr>
        <xdr:cNvPr id="22" name="21 Imagen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2308225"/>
          <a:ext cx="894715" cy="528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247650</xdr:colOff>
      <xdr:row>10</xdr:row>
      <xdr:rowOff>50800</xdr:rowOff>
    </xdr:from>
    <xdr:to>
      <xdr:col>8</xdr:col>
      <xdr:colOff>727710</xdr:colOff>
      <xdr:row>13</xdr:row>
      <xdr:rowOff>0</xdr:rowOff>
    </xdr:to>
    <xdr:pic>
      <xdr:nvPicPr>
        <xdr:cNvPr id="27" name="26 Imagen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2308225"/>
          <a:ext cx="1461135" cy="52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14</xdr:col>
      <xdr:colOff>279399</xdr:colOff>
      <xdr:row>1</xdr:row>
      <xdr:rowOff>43642</xdr:rowOff>
    </xdr:from>
    <xdr:ext cx="262467" cy="322118"/>
    <xdr:pic>
      <xdr:nvPicPr>
        <xdr:cNvPr id="28" name="27 Imagen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6249" y="246842"/>
          <a:ext cx="262467" cy="322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15</xdr:col>
      <xdr:colOff>273050</xdr:colOff>
      <xdr:row>1</xdr:row>
      <xdr:rowOff>31750</xdr:rowOff>
    </xdr:from>
    <xdr:to>
      <xdr:col>15</xdr:col>
      <xdr:colOff>509270</xdr:colOff>
      <xdr:row>1</xdr:row>
      <xdr:rowOff>382270</xdr:rowOff>
    </xdr:to>
    <xdr:pic>
      <xdr:nvPicPr>
        <xdr:cNvPr id="30" name="29 Imagen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63650" y="234950"/>
          <a:ext cx="236220" cy="350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266700</xdr:colOff>
      <xdr:row>1</xdr:row>
      <xdr:rowOff>44450</xdr:rowOff>
    </xdr:from>
    <xdr:to>
      <xdr:col>16</xdr:col>
      <xdr:colOff>541020</xdr:colOff>
      <xdr:row>1</xdr:row>
      <xdr:rowOff>377190</xdr:rowOff>
    </xdr:to>
    <xdr:pic>
      <xdr:nvPicPr>
        <xdr:cNvPr id="31" name="30 Imagen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1050" y="247650"/>
          <a:ext cx="274320" cy="332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717550</xdr:colOff>
      <xdr:row>15</xdr:row>
      <xdr:rowOff>0</xdr:rowOff>
    </xdr:from>
    <xdr:to>
      <xdr:col>7</xdr:col>
      <xdr:colOff>976630</xdr:colOff>
      <xdr:row>16</xdr:row>
      <xdr:rowOff>24130</xdr:rowOff>
    </xdr:to>
    <xdr:pic>
      <xdr:nvPicPr>
        <xdr:cNvPr id="33" name="32 Imagen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4050" y="3206750"/>
          <a:ext cx="297180" cy="214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260350</xdr:colOff>
      <xdr:row>17</xdr:row>
      <xdr:rowOff>63500</xdr:rowOff>
    </xdr:from>
    <xdr:to>
      <xdr:col>8</xdr:col>
      <xdr:colOff>0</xdr:colOff>
      <xdr:row>19</xdr:row>
      <xdr:rowOff>161079</xdr:rowOff>
    </xdr:to>
    <xdr:pic>
      <xdr:nvPicPr>
        <xdr:cNvPr id="34" name="33 Imagen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6850" y="3460750"/>
          <a:ext cx="755650" cy="478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323850</xdr:colOff>
      <xdr:row>20</xdr:row>
      <xdr:rowOff>69850</xdr:rowOff>
    </xdr:from>
    <xdr:to>
      <xdr:col>8</xdr:col>
      <xdr:colOff>1270</xdr:colOff>
      <xdr:row>22</xdr:row>
      <xdr:rowOff>140970</xdr:rowOff>
    </xdr:to>
    <xdr:pic>
      <xdr:nvPicPr>
        <xdr:cNvPr id="35" name="34 Imagen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4229100"/>
          <a:ext cx="693420" cy="452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1009650</xdr:colOff>
      <xdr:row>23</xdr:row>
      <xdr:rowOff>63500</xdr:rowOff>
    </xdr:from>
    <xdr:to>
      <xdr:col>8</xdr:col>
      <xdr:colOff>1270</xdr:colOff>
      <xdr:row>25</xdr:row>
      <xdr:rowOff>149860</xdr:rowOff>
    </xdr:to>
    <xdr:pic>
      <xdr:nvPicPr>
        <xdr:cNvPr id="36" name="35 Imagen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0150" y="4603750"/>
          <a:ext cx="1023620" cy="467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9526</xdr:colOff>
      <xdr:row>9</xdr:row>
      <xdr:rowOff>285750</xdr:rowOff>
    </xdr:from>
    <xdr:to>
      <xdr:col>9</xdr:col>
      <xdr:colOff>936626</xdr:colOff>
      <xdr:row>10</xdr:row>
      <xdr:rowOff>101600</xdr:rowOff>
    </xdr:to>
    <xdr:sp macro="" textlink="">
      <xdr:nvSpPr>
        <xdr:cNvPr id="4" name="3 Abrir llav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6200000">
          <a:off x="6965951" y="358775"/>
          <a:ext cx="130175" cy="3870325"/>
        </a:xfrm>
        <a:prstGeom prst="lef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15875</xdr:colOff>
      <xdr:row>9</xdr:row>
      <xdr:rowOff>292100</xdr:rowOff>
    </xdr:from>
    <xdr:to>
      <xdr:col>4</xdr:col>
      <xdr:colOff>942975</xdr:colOff>
      <xdr:row>10</xdr:row>
      <xdr:rowOff>120650</xdr:rowOff>
    </xdr:to>
    <xdr:sp macro="" textlink="">
      <xdr:nvSpPr>
        <xdr:cNvPr id="39" name="38 Abrir llave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 rot="16200000">
          <a:off x="2460625" y="371475"/>
          <a:ext cx="142875" cy="3870325"/>
        </a:xfrm>
        <a:prstGeom prst="lef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6</xdr:col>
      <xdr:colOff>215900</xdr:colOff>
      <xdr:row>1</xdr:row>
      <xdr:rowOff>0</xdr:rowOff>
    </xdr:from>
    <xdr:to>
      <xdr:col>6</xdr:col>
      <xdr:colOff>855980</xdr:colOff>
      <xdr:row>1</xdr:row>
      <xdr:rowOff>411480</xdr:rowOff>
    </xdr:to>
    <xdr:pic>
      <xdr:nvPicPr>
        <xdr:cNvPr id="32" name="31 Imagen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0500"/>
          <a:ext cx="64008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184150</xdr:colOff>
      <xdr:row>1</xdr:row>
      <xdr:rowOff>12700</xdr:rowOff>
    </xdr:from>
    <xdr:to>
      <xdr:col>7</xdr:col>
      <xdr:colOff>824230</xdr:colOff>
      <xdr:row>1</xdr:row>
      <xdr:rowOff>408940</xdr:rowOff>
    </xdr:to>
    <xdr:pic>
      <xdr:nvPicPr>
        <xdr:cNvPr id="37" name="36 Image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0650" y="203200"/>
          <a:ext cx="640080" cy="39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184150</xdr:colOff>
      <xdr:row>1</xdr:row>
      <xdr:rowOff>0</xdr:rowOff>
    </xdr:from>
    <xdr:to>
      <xdr:col>8</xdr:col>
      <xdr:colOff>824230</xdr:colOff>
      <xdr:row>1</xdr:row>
      <xdr:rowOff>411480</xdr:rowOff>
    </xdr:to>
    <xdr:pic>
      <xdr:nvPicPr>
        <xdr:cNvPr id="38" name="37 Imagen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0500"/>
          <a:ext cx="64008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184150</xdr:colOff>
      <xdr:row>1</xdr:row>
      <xdr:rowOff>0</xdr:rowOff>
    </xdr:from>
    <xdr:to>
      <xdr:col>9</xdr:col>
      <xdr:colOff>824230</xdr:colOff>
      <xdr:row>1</xdr:row>
      <xdr:rowOff>411480</xdr:rowOff>
    </xdr:to>
    <xdr:pic>
      <xdr:nvPicPr>
        <xdr:cNvPr id="40" name="39 Imagen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2650" y="190500"/>
          <a:ext cx="64008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14</xdr:row>
      <xdr:rowOff>165100</xdr:rowOff>
    </xdr:from>
    <xdr:to>
      <xdr:col>3</xdr:col>
      <xdr:colOff>635</xdr:colOff>
      <xdr:row>16</xdr:row>
      <xdr:rowOff>58420</xdr:rowOff>
    </xdr:to>
    <xdr:pic>
      <xdr:nvPicPr>
        <xdr:cNvPr id="41" name="40 Imagen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450" y="3181350"/>
          <a:ext cx="1572260" cy="2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16</xdr:row>
      <xdr:rowOff>158750</xdr:rowOff>
    </xdr:from>
    <xdr:to>
      <xdr:col>3</xdr:col>
      <xdr:colOff>635</xdr:colOff>
      <xdr:row>18</xdr:row>
      <xdr:rowOff>59690</xdr:rowOff>
    </xdr:to>
    <xdr:pic>
      <xdr:nvPicPr>
        <xdr:cNvPr id="42" name="41 Imagen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50" y="3556000"/>
          <a:ext cx="1877060" cy="28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196850</xdr:colOff>
      <xdr:row>18</xdr:row>
      <xdr:rowOff>154502</xdr:rowOff>
    </xdr:from>
    <xdr:to>
      <xdr:col>3</xdr:col>
      <xdr:colOff>0</xdr:colOff>
      <xdr:row>20</xdr:row>
      <xdr:rowOff>60960</xdr:rowOff>
    </xdr:to>
    <xdr:pic>
      <xdr:nvPicPr>
        <xdr:cNvPr id="43" name="42 Imagen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3932752"/>
          <a:ext cx="2432050" cy="28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209550</xdr:colOff>
      <xdr:row>9</xdr:row>
      <xdr:rowOff>0</xdr:rowOff>
    </xdr:from>
    <xdr:to>
      <xdr:col>5</xdr:col>
      <xdr:colOff>553085</xdr:colOff>
      <xdr:row>10</xdr:row>
      <xdr:rowOff>7620</xdr:rowOff>
    </xdr:to>
    <xdr:pic>
      <xdr:nvPicPr>
        <xdr:cNvPr id="44" name="43 Imagen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1943100"/>
          <a:ext cx="343535" cy="321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76200</xdr:colOff>
      <xdr:row>10</xdr:row>
      <xdr:rowOff>63500</xdr:rowOff>
    </xdr:from>
    <xdr:to>
      <xdr:col>12</xdr:col>
      <xdr:colOff>635</xdr:colOff>
      <xdr:row>14</xdr:row>
      <xdr:rowOff>55880</xdr:rowOff>
    </xdr:to>
    <xdr:pic>
      <xdr:nvPicPr>
        <xdr:cNvPr id="45" name="44 Imagen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3950" y="2317750"/>
          <a:ext cx="937260" cy="754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425450</xdr:colOff>
      <xdr:row>15</xdr:row>
      <xdr:rowOff>82550</xdr:rowOff>
    </xdr:from>
    <xdr:to>
      <xdr:col>12</xdr:col>
      <xdr:colOff>2540</xdr:colOff>
      <xdr:row>17</xdr:row>
      <xdr:rowOff>90170</xdr:rowOff>
    </xdr:to>
    <xdr:pic>
      <xdr:nvPicPr>
        <xdr:cNvPr id="46" name="45 Imagen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9950" y="3289300"/>
          <a:ext cx="1189990" cy="38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</xdr:row>
          <xdr:rowOff>45720</xdr:rowOff>
        </xdr:from>
        <xdr:to>
          <xdr:col>17</xdr:col>
          <xdr:colOff>571500</xdr:colOff>
          <xdr:row>1</xdr:row>
          <xdr:rowOff>388620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266700</xdr:colOff>
          <xdr:row>1</xdr:row>
          <xdr:rowOff>38100</xdr:rowOff>
        </xdr:from>
        <xdr:to>
          <xdr:col>18</xdr:col>
          <xdr:colOff>518160</xdr:colOff>
          <xdr:row>1</xdr:row>
          <xdr:rowOff>381000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1</xdr:row>
          <xdr:rowOff>45720</xdr:rowOff>
        </xdr:from>
        <xdr:to>
          <xdr:col>19</xdr:col>
          <xdr:colOff>518160</xdr:colOff>
          <xdr:row>1</xdr:row>
          <xdr:rowOff>388620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297180</xdr:colOff>
          <xdr:row>1</xdr:row>
          <xdr:rowOff>38100</xdr:rowOff>
        </xdr:from>
        <xdr:to>
          <xdr:col>20</xdr:col>
          <xdr:colOff>541020</xdr:colOff>
          <xdr:row>1</xdr:row>
          <xdr:rowOff>381000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363220</xdr:colOff>
      <xdr:row>2</xdr:row>
      <xdr:rowOff>59690</xdr:rowOff>
    </xdr:from>
    <xdr:to>
      <xdr:col>1</xdr:col>
      <xdr:colOff>660824</xdr:colOff>
      <xdr:row>2</xdr:row>
      <xdr:rowOff>349250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" y="440690"/>
          <a:ext cx="297604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406400</xdr:colOff>
      <xdr:row>2</xdr:row>
      <xdr:rowOff>73660</xdr:rowOff>
    </xdr:from>
    <xdr:to>
      <xdr:col>2</xdr:col>
      <xdr:colOff>594360</xdr:colOff>
      <xdr:row>2</xdr:row>
      <xdr:rowOff>355600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7050" y="454660"/>
          <a:ext cx="187960" cy="28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388620</xdr:colOff>
      <xdr:row>2</xdr:row>
      <xdr:rowOff>57149</xdr:rowOff>
    </xdr:from>
    <xdr:to>
      <xdr:col>3</xdr:col>
      <xdr:colOff>594360</xdr:colOff>
      <xdr:row>2</xdr:row>
      <xdr:rowOff>373506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5270" y="438149"/>
          <a:ext cx="205740" cy="316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606422</xdr:colOff>
      <xdr:row>8</xdr:row>
      <xdr:rowOff>14547</xdr:rowOff>
    </xdr:from>
    <xdr:to>
      <xdr:col>4</xdr:col>
      <xdr:colOff>953796</xdr:colOff>
      <xdr:row>9</xdr:row>
      <xdr:rowOff>7043</xdr:rowOff>
    </xdr:to>
    <xdr:pic>
      <xdr:nvPicPr>
        <xdr:cNvPr id="19" name="18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597" y="1767147"/>
          <a:ext cx="347374" cy="306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730250</xdr:colOff>
      <xdr:row>14</xdr:row>
      <xdr:rowOff>0</xdr:rowOff>
    </xdr:from>
    <xdr:to>
      <xdr:col>12</xdr:col>
      <xdr:colOff>11430</xdr:colOff>
      <xdr:row>15</xdr:row>
      <xdr:rowOff>24130</xdr:rowOff>
    </xdr:to>
    <xdr:pic>
      <xdr:nvPicPr>
        <xdr:cNvPr id="41" name="40 Imagen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1510" y="3017520"/>
          <a:ext cx="294640" cy="214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260350</xdr:colOff>
      <xdr:row>16</xdr:row>
      <xdr:rowOff>63500</xdr:rowOff>
    </xdr:from>
    <xdr:to>
      <xdr:col>12</xdr:col>
      <xdr:colOff>0</xdr:colOff>
      <xdr:row>18</xdr:row>
      <xdr:rowOff>161079</xdr:rowOff>
    </xdr:to>
    <xdr:pic>
      <xdr:nvPicPr>
        <xdr:cNvPr id="42" name="41 Imagen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1610" y="3462020"/>
          <a:ext cx="753110" cy="478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330200</xdr:colOff>
      <xdr:row>19</xdr:row>
      <xdr:rowOff>69850</xdr:rowOff>
    </xdr:from>
    <xdr:to>
      <xdr:col>12</xdr:col>
      <xdr:colOff>7620</xdr:colOff>
      <xdr:row>21</xdr:row>
      <xdr:rowOff>140970</xdr:rowOff>
    </xdr:to>
    <xdr:pic>
      <xdr:nvPicPr>
        <xdr:cNvPr id="43" name="42 Imagen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1460" y="4039870"/>
          <a:ext cx="690880" cy="452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1009650</xdr:colOff>
      <xdr:row>22</xdr:row>
      <xdr:rowOff>63500</xdr:rowOff>
    </xdr:from>
    <xdr:to>
      <xdr:col>12</xdr:col>
      <xdr:colOff>1270</xdr:colOff>
      <xdr:row>24</xdr:row>
      <xdr:rowOff>149860</xdr:rowOff>
    </xdr:to>
    <xdr:pic>
      <xdr:nvPicPr>
        <xdr:cNvPr id="44" name="43 Imagen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4605020"/>
          <a:ext cx="1018540" cy="467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6350</xdr:colOff>
      <xdr:row>8</xdr:row>
      <xdr:rowOff>254000</xdr:rowOff>
    </xdr:from>
    <xdr:to>
      <xdr:col>8</xdr:col>
      <xdr:colOff>933450</xdr:colOff>
      <xdr:row>9</xdr:row>
      <xdr:rowOff>158750</xdr:rowOff>
    </xdr:to>
    <xdr:sp macro="" textlink="">
      <xdr:nvSpPr>
        <xdr:cNvPr id="45" name="44 Abrir llave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 rot="16200000">
          <a:off x="6118225" y="180975"/>
          <a:ext cx="219075" cy="3870325"/>
        </a:xfrm>
        <a:prstGeom prst="lef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9525</xdr:colOff>
      <xdr:row>8</xdr:row>
      <xdr:rowOff>246062</xdr:rowOff>
    </xdr:from>
    <xdr:to>
      <xdr:col>13</xdr:col>
      <xdr:colOff>936625</xdr:colOff>
      <xdr:row>9</xdr:row>
      <xdr:rowOff>152400</xdr:rowOff>
    </xdr:to>
    <xdr:sp macro="" textlink="">
      <xdr:nvSpPr>
        <xdr:cNvPr id="46" name="45 Abrir llave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 rot="16200000">
          <a:off x="11025981" y="173831"/>
          <a:ext cx="220663" cy="3870325"/>
        </a:xfrm>
        <a:prstGeom prst="lef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11</xdr:col>
      <xdr:colOff>730250</xdr:colOff>
      <xdr:row>14</xdr:row>
      <xdr:rowOff>0</xdr:rowOff>
    </xdr:from>
    <xdr:to>
      <xdr:col>12</xdr:col>
      <xdr:colOff>11430</xdr:colOff>
      <xdr:row>15</xdr:row>
      <xdr:rowOff>24130</xdr:rowOff>
    </xdr:to>
    <xdr:pic>
      <xdr:nvPicPr>
        <xdr:cNvPr id="47" name="46 Imagen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1510" y="3017520"/>
          <a:ext cx="294640" cy="214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330200</xdr:colOff>
      <xdr:row>19</xdr:row>
      <xdr:rowOff>69850</xdr:rowOff>
    </xdr:from>
    <xdr:to>
      <xdr:col>12</xdr:col>
      <xdr:colOff>7620</xdr:colOff>
      <xdr:row>21</xdr:row>
      <xdr:rowOff>140970</xdr:rowOff>
    </xdr:to>
    <xdr:pic>
      <xdr:nvPicPr>
        <xdr:cNvPr id="48" name="47 Imagen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1460" y="4039870"/>
          <a:ext cx="690880" cy="452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280670</xdr:colOff>
      <xdr:row>2</xdr:row>
      <xdr:rowOff>59690</xdr:rowOff>
    </xdr:from>
    <xdr:ext cx="297604" cy="289560"/>
    <xdr:pic>
      <xdr:nvPicPr>
        <xdr:cNvPr id="64" name="63 Imagen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6770" y="440690"/>
          <a:ext cx="297604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317500</xdr:colOff>
      <xdr:row>2</xdr:row>
      <xdr:rowOff>73660</xdr:rowOff>
    </xdr:from>
    <xdr:ext cx="187960" cy="281940"/>
    <xdr:pic>
      <xdr:nvPicPr>
        <xdr:cNvPr id="65" name="64 Imagen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67350" y="454660"/>
          <a:ext cx="187960" cy="28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306070</xdr:colOff>
      <xdr:row>2</xdr:row>
      <xdr:rowOff>57149</xdr:rowOff>
    </xdr:from>
    <xdr:ext cx="205740" cy="316357"/>
    <xdr:pic>
      <xdr:nvPicPr>
        <xdr:cNvPr id="66" name="65 Imagen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49670" y="438149"/>
          <a:ext cx="205740" cy="316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289560</xdr:colOff>
          <xdr:row>2</xdr:row>
          <xdr:rowOff>38100</xdr:rowOff>
        </xdr:from>
        <xdr:to>
          <xdr:col>23</xdr:col>
          <xdr:colOff>533400</xdr:colOff>
          <xdr:row>2</xdr:row>
          <xdr:rowOff>381000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220980</xdr:colOff>
          <xdr:row>2</xdr:row>
          <xdr:rowOff>38100</xdr:rowOff>
        </xdr:from>
        <xdr:to>
          <xdr:col>25</xdr:col>
          <xdr:colOff>601980</xdr:colOff>
          <xdr:row>2</xdr:row>
          <xdr:rowOff>381000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24</xdr:col>
      <xdr:colOff>279400</xdr:colOff>
      <xdr:row>2</xdr:row>
      <xdr:rowOff>57150</xdr:rowOff>
    </xdr:from>
    <xdr:to>
      <xdr:col>24</xdr:col>
      <xdr:colOff>553720</xdr:colOff>
      <xdr:row>2</xdr:row>
      <xdr:rowOff>389890</xdr:rowOff>
    </xdr:to>
    <xdr:pic>
      <xdr:nvPicPr>
        <xdr:cNvPr id="69" name="68 Imagen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0500" y="438150"/>
          <a:ext cx="274320" cy="332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289560</xdr:colOff>
          <xdr:row>2</xdr:row>
          <xdr:rowOff>38100</xdr:rowOff>
        </xdr:from>
        <xdr:to>
          <xdr:col>27</xdr:col>
          <xdr:colOff>533400</xdr:colOff>
          <xdr:row>2</xdr:row>
          <xdr:rowOff>381000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289560</xdr:colOff>
          <xdr:row>2</xdr:row>
          <xdr:rowOff>38100</xdr:rowOff>
        </xdr:from>
        <xdr:to>
          <xdr:col>28</xdr:col>
          <xdr:colOff>533400</xdr:colOff>
          <xdr:row>2</xdr:row>
          <xdr:rowOff>381000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289560</xdr:colOff>
          <xdr:row>2</xdr:row>
          <xdr:rowOff>38100</xdr:rowOff>
        </xdr:from>
        <xdr:to>
          <xdr:col>22</xdr:col>
          <xdr:colOff>533400</xdr:colOff>
          <xdr:row>2</xdr:row>
          <xdr:rowOff>381000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746760</xdr:colOff>
          <xdr:row>8</xdr:row>
          <xdr:rowOff>152400</xdr:rowOff>
        </xdr:from>
        <xdr:to>
          <xdr:col>21</xdr:col>
          <xdr:colOff>746760</xdr:colOff>
          <xdr:row>10</xdr:row>
          <xdr:rowOff>144780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289560</xdr:colOff>
          <xdr:row>2</xdr:row>
          <xdr:rowOff>38100</xdr:rowOff>
        </xdr:from>
        <xdr:to>
          <xdr:col>21</xdr:col>
          <xdr:colOff>533400</xdr:colOff>
          <xdr:row>2</xdr:row>
          <xdr:rowOff>381000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11</xdr:row>
          <xdr:rowOff>38100</xdr:rowOff>
        </xdr:from>
        <xdr:to>
          <xdr:col>21</xdr:col>
          <xdr:colOff>746760</xdr:colOff>
          <xdr:row>13</xdr:row>
          <xdr:rowOff>175260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14</xdr:row>
          <xdr:rowOff>60960</xdr:rowOff>
        </xdr:from>
        <xdr:to>
          <xdr:col>21</xdr:col>
          <xdr:colOff>746760</xdr:colOff>
          <xdr:row>17</xdr:row>
          <xdr:rowOff>22860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373380</xdr:colOff>
          <xdr:row>22</xdr:row>
          <xdr:rowOff>182880</xdr:rowOff>
        </xdr:from>
        <xdr:to>
          <xdr:col>27</xdr:col>
          <xdr:colOff>731520</xdr:colOff>
          <xdr:row>28</xdr:row>
          <xdr:rowOff>30480</xdr:rowOff>
        </xdr:to>
        <xdr:sp macro="" textlink="">
          <xdr:nvSpPr>
            <xdr:cNvPr id="1076" name="Object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518160</xdr:colOff>
          <xdr:row>19</xdr:row>
          <xdr:rowOff>45720</xdr:rowOff>
        </xdr:from>
        <xdr:to>
          <xdr:col>27</xdr:col>
          <xdr:colOff>731520</xdr:colOff>
          <xdr:row>22</xdr:row>
          <xdr:rowOff>7620</xdr:rowOff>
        </xdr:to>
        <xdr:sp macro="" textlink="">
          <xdr:nvSpPr>
            <xdr:cNvPr id="1077" name="Object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381000</xdr:colOff>
      <xdr:row>2</xdr:row>
      <xdr:rowOff>44450</xdr:rowOff>
    </xdr:from>
    <xdr:to>
      <xdr:col>4</xdr:col>
      <xdr:colOff>624840</xdr:colOff>
      <xdr:row>2</xdr:row>
      <xdr:rowOff>387350</xdr:rowOff>
    </xdr:to>
    <xdr:pic>
      <xdr:nvPicPr>
        <xdr:cNvPr id="52" name="51 Imagen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3650" y="425450"/>
          <a:ext cx="24384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304800</xdr:colOff>
      <xdr:row>2</xdr:row>
      <xdr:rowOff>50800</xdr:rowOff>
    </xdr:from>
    <xdr:to>
      <xdr:col>5</xdr:col>
      <xdr:colOff>685800</xdr:colOff>
      <xdr:row>2</xdr:row>
      <xdr:rowOff>393700</xdr:rowOff>
    </xdr:to>
    <xdr:pic>
      <xdr:nvPicPr>
        <xdr:cNvPr id="53" name="52 Imagen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431800"/>
          <a:ext cx="3810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323850</xdr:colOff>
      <xdr:row>2</xdr:row>
      <xdr:rowOff>44450</xdr:rowOff>
    </xdr:from>
    <xdr:to>
      <xdr:col>6</xdr:col>
      <xdr:colOff>712470</xdr:colOff>
      <xdr:row>2</xdr:row>
      <xdr:rowOff>379730</xdr:rowOff>
    </xdr:to>
    <xdr:pic>
      <xdr:nvPicPr>
        <xdr:cNvPr id="54" name="53 Imagen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425450"/>
          <a:ext cx="388620" cy="335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304800</xdr:colOff>
      <xdr:row>2</xdr:row>
      <xdr:rowOff>44450</xdr:rowOff>
    </xdr:from>
    <xdr:to>
      <xdr:col>7</xdr:col>
      <xdr:colOff>693420</xdr:colOff>
      <xdr:row>2</xdr:row>
      <xdr:rowOff>379730</xdr:rowOff>
    </xdr:to>
    <xdr:pic>
      <xdr:nvPicPr>
        <xdr:cNvPr id="55" name="54 Imagen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5450" y="425450"/>
          <a:ext cx="388620" cy="335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330200</xdr:colOff>
      <xdr:row>2</xdr:row>
      <xdr:rowOff>44450</xdr:rowOff>
    </xdr:from>
    <xdr:to>
      <xdr:col>8</xdr:col>
      <xdr:colOff>718820</xdr:colOff>
      <xdr:row>2</xdr:row>
      <xdr:rowOff>379730</xdr:rowOff>
    </xdr:to>
    <xdr:pic>
      <xdr:nvPicPr>
        <xdr:cNvPr id="56" name="55 Imagen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6850" y="425450"/>
          <a:ext cx="388620" cy="335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355600</xdr:colOff>
      <xdr:row>9</xdr:row>
      <xdr:rowOff>95250</xdr:rowOff>
    </xdr:from>
    <xdr:to>
      <xdr:col>7</xdr:col>
      <xdr:colOff>607060</xdr:colOff>
      <xdr:row>12</xdr:row>
      <xdr:rowOff>80010</xdr:rowOff>
    </xdr:to>
    <xdr:pic>
      <xdr:nvPicPr>
        <xdr:cNvPr id="57" name="56 Imagen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2159000"/>
          <a:ext cx="12674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289560</xdr:colOff>
          <xdr:row>2</xdr:row>
          <xdr:rowOff>38100</xdr:rowOff>
        </xdr:from>
        <xdr:to>
          <xdr:col>26</xdr:col>
          <xdr:colOff>533400</xdr:colOff>
          <xdr:row>2</xdr:row>
          <xdr:rowOff>381000</xdr:rowOff>
        </xdr:to>
        <xdr:sp macro="" textlink="">
          <xdr:nvSpPr>
            <xdr:cNvPr id="1090" name="Object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1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450850</xdr:colOff>
      <xdr:row>13</xdr:row>
      <xdr:rowOff>158750</xdr:rowOff>
    </xdr:from>
    <xdr:to>
      <xdr:col>7</xdr:col>
      <xdr:colOff>2222</xdr:colOff>
      <xdr:row>15</xdr:row>
      <xdr:rowOff>52070</xdr:rowOff>
    </xdr:to>
    <xdr:pic>
      <xdr:nvPicPr>
        <xdr:cNvPr id="61" name="60 Imagen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2984500"/>
          <a:ext cx="1572260" cy="2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146050</xdr:colOff>
      <xdr:row>15</xdr:row>
      <xdr:rowOff>152400</xdr:rowOff>
    </xdr:from>
    <xdr:to>
      <xdr:col>7</xdr:col>
      <xdr:colOff>2222</xdr:colOff>
      <xdr:row>17</xdr:row>
      <xdr:rowOff>53340</xdr:rowOff>
    </xdr:to>
    <xdr:pic>
      <xdr:nvPicPr>
        <xdr:cNvPr id="62" name="61 Imagen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3359150"/>
          <a:ext cx="1877060" cy="28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17</xdr:row>
      <xdr:rowOff>165100</xdr:rowOff>
    </xdr:from>
    <xdr:to>
      <xdr:col>7</xdr:col>
      <xdr:colOff>6667</xdr:colOff>
      <xdr:row>19</xdr:row>
      <xdr:rowOff>58420</xdr:rowOff>
    </xdr:to>
    <xdr:pic>
      <xdr:nvPicPr>
        <xdr:cNvPr id="63" name="62 Imagen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3752850"/>
          <a:ext cx="2748280" cy="2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209550</xdr:colOff>
      <xdr:row>2</xdr:row>
      <xdr:rowOff>25400</xdr:rowOff>
    </xdr:from>
    <xdr:to>
      <xdr:col>9</xdr:col>
      <xdr:colOff>796290</xdr:colOff>
      <xdr:row>2</xdr:row>
      <xdr:rowOff>391160</xdr:rowOff>
    </xdr:to>
    <xdr:pic>
      <xdr:nvPicPr>
        <xdr:cNvPr id="67" name="66 Imagen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2200" y="406400"/>
          <a:ext cx="586740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107950</xdr:colOff>
      <xdr:row>2</xdr:row>
      <xdr:rowOff>15875</xdr:rowOff>
    </xdr:from>
    <xdr:to>
      <xdr:col>10</xdr:col>
      <xdr:colOff>885190</xdr:colOff>
      <xdr:row>2</xdr:row>
      <xdr:rowOff>396875</xdr:rowOff>
    </xdr:to>
    <xdr:pic>
      <xdr:nvPicPr>
        <xdr:cNvPr id="68" name="67 Imagen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9575" y="396875"/>
          <a:ext cx="77724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107950</xdr:colOff>
      <xdr:row>2</xdr:row>
      <xdr:rowOff>9525</xdr:rowOff>
    </xdr:from>
    <xdr:to>
      <xdr:col>11</xdr:col>
      <xdr:colOff>908050</xdr:colOff>
      <xdr:row>2</xdr:row>
      <xdr:rowOff>398145</xdr:rowOff>
    </xdr:to>
    <xdr:pic>
      <xdr:nvPicPr>
        <xdr:cNvPr id="70" name="69 Imagen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0650" y="390525"/>
          <a:ext cx="800100" cy="38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95250</xdr:colOff>
      <xdr:row>2</xdr:row>
      <xdr:rowOff>9525</xdr:rowOff>
    </xdr:from>
    <xdr:to>
      <xdr:col>12</xdr:col>
      <xdr:colOff>918210</xdr:colOff>
      <xdr:row>2</xdr:row>
      <xdr:rowOff>405765</xdr:rowOff>
    </xdr:to>
    <xdr:pic>
      <xdr:nvPicPr>
        <xdr:cNvPr id="71" name="70 Imagen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9025" y="390525"/>
          <a:ext cx="822960" cy="39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107950</xdr:colOff>
      <xdr:row>2</xdr:row>
      <xdr:rowOff>3175</xdr:rowOff>
    </xdr:from>
    <xdr:to>
      <xdr:col>13</xdr:col>
      <xdr:colOff>930910</xdr:colOff>
      <xdr:row>2</xdr:row>
      <xdr:rowOff>399415</xdr:rowOff>
    </xdr:to>
    <xdr:pic>
      <xdr:nvPicPr>
        <xdr:cNvPr id="72" name="71 Imagen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2800" y="384175"/>
          <a:ext cx="822960" cy="39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625475</xdr:colOff>
      <xdr:row>8</xdr:row>
      <xdr:rowOff>0</xdr:rowOff>
    </xdr:from>
    <xdr:to>
      <xdr:col>9</xdr:col>
      <xdr:colOff>956310</xdr:colOff>
      <xdr:row>9</xdr:row>
      <xdr:rowOff>7620</xdr:rowOff>
    </xdr:to>
    <xdr:pic>
      <xdr:nvPicPr>
        <xdr:cNvPr id="73" name="72 Imagen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6025" y="1752600"/>
          <a:ext cx="330835" cy="321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82550</xdr:colOff>
      <xdr:row>10</xdr:row>
      <xdr:rowOff>0</xdr:rowOff>
    </xdr:from>
    <xdr:to>
      <xdr:col>12</xdr:col>
      <xdr:colOff>935990</xdr:colOff>
      <xdr:row>12</xdr:row>
      <xdr:rowOff>137160</xdr:rowOff>
    </xdr:to>
    <xdr:pic>
      <xdr:nvPicPr>
        <xdr:cNvPr id="74" name="73 Imagen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2254250"/>
          <a:ext cx="1869440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336550</xdr:colOff>
      <xdr:row>1</xdr:row>
      <xdr:rowOff>161925</xdr:rowOff>
    </xdr:from>
    <xdr:to>
      <xdr:col>15</xdr:col>
      <xdr:colOff>694690</xdr:colOff>
      <xdr:row>3</xdr:row>
      <xdr:rowOff>1905</xdr:rowOff>
    </xdr:to>
    <xdr:pic>
      <xdr:nvPicPr>
        <xdr:cNvPr id="75" name="74 Imagen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1125" y="352425"/>
          <a:ext cx="358140" cy="449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342900</xdr:colOff>
      <xdr:row>2</xdr:row>
      <xdr:rowOff>3175</xdr:rowOff>
    </xdr:from>
    <xdr:to>
      <xdr:col>16</xdr:col>
      <xdr:colOff>678180</xdr:colOff>
      <xdr:row>2</xdr:row>
      <xdr:rowOff>399415</xdr:rowOff>
    </xdr:to>
    <xdr:pic>
      <xdr:nvPicPr>
        <xdr:cNvPr id="76" name="75 Imagen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8550" y="384175"/>
          <a:ext cx="335280" cy="39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203200</xdr:colOff>
      <xdr:row>9</xdr:row>
      <xdr:rowOff>101600</xdr:rowOff>
    </xdr:from>
    <xdr:to>
      <xdr:col>16</xdr:col>
      <xdr:colOff>0</xdr:colOff>
      <xdr:row>12</xdr:row>
      <xdr:rowOff>162560</xdr:rowOff>
    </xdr:to>
    <xdr:pic>
      <xdr:nvPicPr>
        <xdr:cNvPr id="77" name="76 Imagen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3550" y="2165350"/>
          <a:ext cx="800100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381000</xdr:colOff>
      <xdr:row>14</xdr:row>
      <xdr:rowOff>50800</xdr:rowOff>
    </xdr:from>
    <xdr:to>
      <xdr:col>16</xdr:col>
      <xdr:colOff>635</xdr:colOff>
      <xdr:row>16</xdr:row>
      <xdr:rowOff>88900</xdr:rowOff>
    </xdr:to>
    <xdr:pic>
      <xdr:nvPicPr>
        <xdr:cNvPr id="78" name="77 Imagen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63650" y="3067050"/>
          <a:ext cx="128016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335280</xdr:colOff>
          <xdr:row>10</xdr:row>
          <xdr:rowOff>30480</xdr:rowOff>
        </xdr:from>
        <xdr:to>
          <xdr:col>27</xdr:col>
          <xdr:colOff>746760</xdr:colOff>
          <xdr:row>14</xdr:row>
          <xdr:rowOff>7620</xdr:rowOff>
        </xdr:to>
        <xdr:sp macro="" textlink="">
          <xdr:nvSpPr>
            <xdr:cNvPr id="1093" name="Object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1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297180</xdr:colOff>
          <xdr:row>14</xdr:row>
          <xdr:rowOff>0</xdr:rowOff>
        </xdr:from>
        <xdr:to>
          <xdr:col>27</xdr:col>
          <xdr:colOff>723900</xdr:colOff>
          <xdr:row>17</xdr:row>
          <xdr:rowOff>182880</xdr:rowOff>
        </xdr:to>
        <xdr:sp macro="" textlink="">
          <xdr:nvSpPr>
            <xdr:cNvPr id="1099" name="Object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1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7.bin"/><Relationship Id="rId13" Type="http://schemas.openxmlformats.org/officeDocument/2006/relationships/image" Target="../media/image30.emf"/><Relationship Id="rId18" Type="http://schemas.openxmlformats.org/officeDocument/2006/relationships/oleObject" Target="../embeddings/oleObject12.bin"/><Relationship Id="rId26" Type="http://schemas.openxmlformats.org/officeDocument/2006/relationships/oleObject" Target="../embeddings/oleObject16.bin"/><Relationship Id="rId3" Type="http://schemas.openxmlformats.org/officeDocument/2006/relationships/vmlDrawing" Target="../drawings/vmlDrawing2.vml"/><Relationship Id="rId21" Type="http://schemas.openxmlformats.org/officeDocument/2006/relationships/image" Target="../media/image34.emf"/><Relationship Id="rId7" Type="http://schemas.openxmlformats.org/officeDocument/2006/relationships/image" Target="../media/image1.emf"/><Relationship Id="rId12" Type="http://schemas.openxmlformats.org/officeDocument/2006/relationships/oleObject" Target="../embeddings/oleObject9.bin"/><Relationship Id="rId17" Type="http://schemas.openxmlformats.org/officeDocument/2006/relationships/image" Target="../media/image32.emf"/><Relationship Id="rId25" Type="http://schemas.openxmlformats.org/officeDocument/2006/relationships/image" Target="../media/image36.emf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1.bin"/><Relationship Id="rId20" Type="http://schemas.openxmlformats.org/officeDocument/2006/relationships/oleObject" Target="../embeddings/oleObject13.bin"/><Relationship Id="rId29" Type="http://schemas.openxmlformats.org/officeDocument/2006/relationships/image" Target="../media/image37.emf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6.bin"/><Relationship Id="rId11" Type="http://schemas.openxmlformats.org/officeDocument/2006/relationships/image" Target="../media/image4.emf"/><Relationship Id="rId24" Type="http://schemas.openxmlformats.org/officeDocument/2006/relationships/oleObject" Target="../embeddings/oleObject15.bin"/><Relationship Id="rId32" Type="http://schemas.openxmlformats.org/officeDocument/2006/relationships/comments" Target="../comments1.xml"/><Relationship Id="rId5" Type="http://schemas.openxmlformats.org/officeDocument/2006/relationships/image" Target="../media/image29.emf"/><Relationship Id="rId15" Type="http://schemas.openxmlformats.org/officeDocument/2006/relationships/image" Target="../media/image31.emf"/><Relationship Id="rId23" Type="http://schemas.openxmlformats.org/officeDocument/2006/relationships/image" Target="../media/image35.emf"/><Relationship Id="rId28" Type="http://schemas.openxmlformats.org/officeDocument/2006/relationships/oleObject" Target="../embeddings/oleObject17.bin"/><Relationship Id="rId10" Type="http://schemas.openxmlformats.org/officeDocument/2006/relationships/oleObject" Target="../embeddings/oleObject8.bin"/><Relationship Id="rId19" Type="http://schemas.openxmlformats.org/officeDocument/2006/relationships/image" Target="../media/image33.emf"/><Relationship Id="rId31" Type="http://schemas.openxmlformats.org/officeDocument/2006/relationships/image" Target="../media/image38.emf"/><Relationship Id="rId4" Type="http://schemas.openxmlformats.org/officeDocument/2006/relationships/oleObject" Target="../embeddings/oleObject5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4.bin"/><Relationship Id="rId27" Type="http://schemas.openxmlformats.org/officeDocument/2006/relationships/image" Target="../media/image2.emf"/><Relationship Id="rId30" Type="http://schemas.openxmlformats.org/officeDocument/2006/relationships/oleObject" Target="../embeddings/oleObject1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1"/>
  <sheetViews>
    <sheetView tabSelected="1" zoomScaleNormal="100" workbookViewId="0">
      <selection activeCell="B1" sqref="B1"/>
    </sheetView>
  </sheetViews>
  <sheetFormatPr baseColWidth="10" defaultRowHeight="14.4" x14ac:dyDescent="0.3"/>
  <cols>
    <col min="1" max="1" width="8.6640625" customWidth="1"/>
    <col min="2" max="5" width="14.6640625" customWidth="1"/>
    <col min="6" max="6" width="8.6640625" customWidth="1"/>
    <col min="7" max="10" width="14.6640625" customWidth="1"/>
    <col min="11" max="11" width="8.6640625" customWidth="1"/>
    <col min="12" max="12" width="14.6640625" customWidth="1"/>
    <col min="13" max="13" width="15" customWidth="1"/>
  </cols>
  <sheetData>
    <row r="1" spans="1:25" ht="15" customHeight="1" x14ac:dyDescent="0.3">
      <c r="A1" s="7" t="s">
        <v>3</v>
      </c>
      <c r="B1" s="9">
        <f>COUNT(B3:B8)</f>
        <v>6</v>
      </c>
      <c r="F1" s="12"/>
      <c r="K1" s="12"/>
      <c r="M1" s="15"/>
      <c r="N1" s="45" t="s">
        <v>16</v>
      </c>
      <c r="Y1" s="15"/>
    </row>
    <row r="2" spans="1:25" ht="33" customHeight="1" x14ac:dyDescent="0.3">
      <c r="B2" s="1"/>
      <c r="C2" s="6"/>
      <c r="D2" s="6"/>
      <c r="E2" s="10"/>
      <c r="F2" s="17"/>
      <c r="G2" s="6"/>
      <c r="H2" s="6"/>
      <c r="I2" s="6"/>
      <c r="J2" s="16"/>
      <c r="K2" s="17"/>
      <c r="L2" s="6"/>
      <c r="M2" s="15"/>
      <c r="O2" s="1"/>
      <c r="P2" s="6"/>
      <c r="Q2" s="6"/>
      <c r="R2" s="41"/>
      <c r="S2" s="41"/>
      <c r="T2" s="41"/>
      <c r="U2" s="6"/>
      <c r="Y2" s="15"/>
    </row>
    <row r="3" spans="1:25" ht="15" customHeight="1" x14ac:dyDescent="0.3">
      <c r="B3" s="18">
        <v>20</v>
      </c>
      <c r="C3" s="6">
        <f>B3^2</f>
        <v>400</v>
      </c>
      <c r="D3" s="6">
        <f>B3^3</f>
        <v>8000</v>
      </c>
      <c r="E3" s="10">
        <f>B3^4</f>
        <v>160000</v>
      </c>
      <c r="F3" s="17"/>
      <c r="G3" s="6">
        <f t="shared" ref="G3:G8" si="0">B3-B$10</f>
        <v>-40</v>
      </c>
      <c r="H3" s="6">
        <f>G3^2</f>
        <v>1600</v>
      </c>
      <c r="I3" s="6">
        <f>G3^3</f>
        <v>-64000</v>
      </c>
      <c r="J3" s="16">
        <f>G3^4</f>
        <v>2560000</v>
      </c>
      <c r="K3" s="17"/>
      <c r="L3" s="6">
        <f>1/B3</f>
        <v>0.05</v>
      </c>
      <c r="M3" s="15"/>
      <c r="O3" s="18">
        <v>20</v>
      </c>
      <c r="P3" s="19">
        <v>1</v>
      </c>
      <c r="Q3" s="19">
        <f>P3</f>
        <v>1</v>
      </c>
      <c r="R3" s="42">
        <f>O3*P3</f>
        <v>20</v>
      </c>
      <c r="S3" s="42">
        <f>R3</f>
        <v>20</v>
      </c>
      <c r="T3" s="54">
        <f>(Q3/P$9)*100</f>
        <v>16.666666666666664</v>
      </c>
      <c r="U3" s="55">
        <f>(S3/R$9)*100</f>
        <v>5.5555555555555554</v>
      </c>
      <c r="Y3" s="15"/>
    </row>
    <row r="4" spans="1:25" ht="15" customHeight="1" x14ac:dyDescent="0.3">
      <c r="B4" s="18">
        <v>73</v>
      </c>
      <c r="C4" s="6">
        <f t="shared" ref="C4:C8" si="1">B4^2</f>
        <v>5329</v>
      </c>
      <c r="D4" s="6">
        <f t="shared" ref="D4:D8" si="2">B4^3</f>
        <v>389017</v>
      </c>
      <c r="E4" s="10">
        <f t="shared" ref="E4:E8" si="3">B4^4</f>
        <v>28398241</v>
      </c>
      <c r="F4" s="17"/>
      <c r="G4" s="6">
        <f t="shared" si="0"/>
        <v>13</v>
      </c>
      <c r="H4" s="6">
        <f t="shared" ref="H4:H8" si="4">G4^2</f>
        <v>169</v>
      </c>
      <c r="I4" s="6">
        <f t="shared" ref="I4:I8" si="5">G4^3</f>
        <v>2197</v>
      </c>
      <c r="J4" s="16">
        <f t="shared" ref="J4:J8" si="6">G4^4</f>
        <v>28561</v>
      </c>
      <c r="K4" s="17"/>
      <c r="L4" s="6">
        <f t="shared" ref="L4:L8" si="7">1/B4</f>
        <v>1.3698630136986301E-2</v>
      </c>
      <c r="M4" s="15"/>
      <c r="O4" s="18">
        <v>32</v>
      </c>
      <c r="P4" s="19">
        <v>1</v>
      </c>
      <c r="Q4" s="19">
        <f>Q3+P4</f>
        <v>2</v>
      </c>
      <c r="R4" s="42">
        <f t="shared" ref="R4:R8" si="8">O4*P4</f>
        <v>32</v>
      </c>
      <c r="S4" s="42">
        <f>S3+R4</f>
        <v>52</v>
      </c>
      <c r="T4" s="54">
        <f>(Q4/P$9)*100</f>
        <v>33.333333333333329</v>
      </c>
      <c r="U4" s="55">
        <f>(S4/R$9)*100</f>
        <v>14.444444444444443</v>
      </c>
      <c r="Y4" s="15"/>
    </row>
    <row r="5" spans="1:25" ht="15" customHeight="1" x14ac:dyDescent="0.3">
      <c r="B5" s="18">
        <v>32</v>
      </c>
      <c r="C5" s="6">
        <f t="shared" si="1"/>
        <v>1024</v>
      </c>
      <c r="D5" s="6">
        <f t="shared" si="2"/>
        <v>32768</v>
      </c>
      <c r="E5" s="10">
        <f t="shared" si="3"/>
        <v>1048576</v>
      </c>
      <c r="F5" s="17"/>
      <c r="G5" s="6">
        <f t="shared" si="0"/>
        <v>-28</v>
      </c>
      <c r="H5" s="6">
        <f t="shared" si="4"/>
        <v>784</v>
      </c>
      <c r="I5" s="6">
        <f t="shared" si="5"/>
        <v>-21952</v>
      </c>
      <c r="J5" s="16">
        <f t="shared" si="6"/>
        <v>614656</v>
      </c>
      <c r="K5" s="17"/>
      <c r="L5" s="6">
        <f t="shared" si="7"/>
        <v>3.125E-2</v>
      </c>
      <c r="M5" s="15"/>
      <c r="O5" s="18">
        <v>54</v>
      </c>
      <c r="P5" s="19">
        <v>1</v>
      </c>
      <c r="Q5" s="19">
        <f t="shared" ref="Q5:Q7" si="9">Q4+P5</f>
        <v>3</v>
      </c>
      <c r="R5" s="42">
        <f t="shared" si="8"/>
        <v>54</v>
      </c>
      <c r="S5" s="42">
        <f t="shared" ref="S5:S7" si="10">S4+R5</f>
        <v>106</v>
      </c>
      <c r="T5" s="54">
        <f>(Q5/P$9)*100</f>
        <v>50</v>
      </c>
      <c r="U5" s="55">
        <f>(S5/R$9)*100</f>
        <v>29.444444444444446</v>
      </c>
      <c r="Y5" s="15"/>
    </row>
    <row r="6" spans="1:25" ht="15" customHeight="1" x14ac:dyDescent="0.3">
      <c r="B6" s="18">
        <v>91</v>
      </c>
      <c r="C6" s="6">
        <f t="shared" si="1"/>
        <v>8281</v>
      </c>
      <c r="D6" s="6">
        <f t="shared" si="2"/>
        <v>753571</v>
      </c>
      <c r="E6" s="10">
        <f t="shared" si="3"/>
        <v>68574961</v>
      </c>
      <c r="F6" s="17"/>
      <c r="G6" s="6">
        <f t="shared" si="0"/>
        <v>31</v>
      </c>
      <c r="H6" s="6">
        <f t="shared" si="4"/>
        <v>961</v>
      </c>
      <c r="I6" s="6">
        <f t="shared" si="5"/>
        <v>29791</v>
      </c>
      <c r="J6" s="16">
        <f t="shared" si="6"/>
        <v>923521</v>
      </c>
      <c r="K6" s="17"/>
      <c r="L6" s="6">
        <f t="shared" si="7"/>
        <v>1.098901098901099E-2</v>
      </c>
      <c r="M6" s="15"/>
      <c r="O6" s="18">
        <v>73</v>
      </c>
      <c r="P6" s="19">
        <v>1</v>
      </c>
      <c r="Q6" s="19">
        <f t="shared" si="9"/>
        <v>4</v>
      </c>
      <c r="R6" s="42">
        <f t="shared" si="8"/>
        <v>73</v>
      </c>
      <c r="S6" s="42">
        <f t="shared" si="10"/>
        <v>179</v>
      </c>
      <c r="T6" s="54">
        <f>(Q6/P$9)*100</f>
        <v>66.666666666666657</v>
      </c>
      <c r="U6" s="55">
        <f>(S6/R$9)*100</f>
        <v>49.722222222222221</v>
      </c>
      <c r="Y6" s="15"/>
    </row>
    <row r="7" spans="1:25" ht="15" customHeight="1" x14ac:dyDescent="0.3">
      <c r="B7" s="18">
        <v>54</v>
      </c>
      <c r="C7" s="6">
        <f t="shared" si="1"/>
        <v>2916</v>
      </c>
      <c r="D7" s="6">
        <f t="shared" si="2"/>
        <v>157464</v>
      </c>
      <c r="E7" s="10">
        <f t="shared" si="3"/>
        <v>8503056</v>
      </c>
      <c r="F7" s="17"/>
      <c r="G7" s="6">
        <f t="shared" si="0"/>
        <v>-6</v>
      </c>
      <c r="H7" s="6">
        <f t="shared" si="4"/>
        <v>36</v>
      </c>
      <c r="I7" s="6">
        <f t="shared" si="5"/>
        <v>-216</v>
      </c>
      <c r="J7" s="16">
        <f t="shared" si="6"/>
        <v>1296</v>
      </c>
      <c r="K7" s="17"/>
      <c r="L7" s="6">
        <f t="shared" si="7"/>
        <v>1.8518518518518517E-2</v>
      </c>
      <c r="M7" s="15"/>
      <c r="O7" s="18">
        <v>90</v>
      </c>
      <c r="P7" s="19">
        <v>1</v>
      </c>
      <c r="Q7" s="19">
        <f t="shared" si="9"/>
        <v>5</v>
      </c>
      <c r="R7" s="42">
        <f t="shared" si="8"/>
        <v>90</v>
      </c>
      <c r="S7" s="42">
        <f t="shared" si="10"/>
        <v>269</v>
      </c>
      <c r="T7" s="54">
        <f>(Q7/P$9)*100</f>
        <v>83.333333333333343</v>
      </c>
      <c r="U7" s="55">
        <f>(S7/R$9)*100</f>
        <v>74.722222222222229</v>
      </c>
      <c r="Y7" s="15"/>
    </row>
    <row r="8" spans="1:25" ht="15" customHeight="1" x14ac:dyDescent="0.3">
      <c r="B8" s="18">
        <v>90</v>
      </c>
      <c r="C8" s="6">
        <f t="shared" si="1"/>
        <v>8100</v>
      </c>
      <c r="D8" s="6">
        <f t="shared" si="2"/>
        <v>729000</v>
      </c>
      <c r="E8" s="10">
        <f t="shared" si="3"/>
        <v>65610000</v>
      </c>
      <c r="F8" s="17"/>
      <c r="G8" s="6">
        <f t="shared" si="0"/>
        <v>30</v>
      </c>
      <c r="H8" s="6">
        <f t="shared" si="4"/>
        <v>900</v>
      </c>
      <c r="I8" s="6">
        <f t="shared" si="5"/>
        <v>27000</v>
      </c>
      <c r="J8" s="16">
        <f t="shared" si="6"/>
        <v>810000</v>
      </c>
      <c r="K8" s="17"/>
      <c r="L8" s="6">
        <f t="shared" si="7"/>
        <v>1.1111111111111112E-2</v>
      </c>
      <c r="M8" s="15"/>
      <c r="O8" s="18">
        <v>91</v>
      </c>
      <c r="P8" s="19">
        <v>1</v>
      </c>
      <c r="Q8" s="19">
        <f>Q7+P8</f>
        <v>6</v>
      </c>
      <c r="R8" s="42">
        <f t="shared" si="8"/>
        <v>91</v>
      </c>
      <c r="S8" s="42">
        <f>S7+R8</f>
        <v>360</v>
      </c>
      <c r="T8" s="54">
        <f t="shared" ref="T8" si="11">(Q8/P$9)*100</f>
        <v>100</v>
      </c>
      <c r="U8" s="55">
        <f t="shared" ref="U8" si="12">(S8/R$9)*100</f>
        <v>100</v>
      </c>
      <c r="Y8" s="15"/>
    </row>
    <row r="9" spans="1:25" ht="15" customHeight="1" x14ac:dyDescent="0.3">
      <c r="A9" s="5" t="s">
        <v>2</v>
      </c>
      <c r="B9" s="13">
        <f>SUM(B3:B8)</f>
        <v>360</v>
      </c>
      <c r="C9" s="13">
        <f>SUM(C3:C8)</f>
        <v>26050</v>
      </c>
      <c r="D9" s="13">
        <f>SUM(D3:D8)</f>
        <v>2069820</v>
      </c>
      <c r="E9" s="13">
        <f>SUM(E3:E8)</f>
        <v>172294834</v>
      </c>
      <c r="F9" s="14" t="s">
        <v>2</v>
      </c>
      <c r="G9" s="13">
        <f>SUM(G3:G8)</f>
        <v>0</v>
      </c>
      <c r="H9" s="13">
        <f>SUM(H3:H8)</f>
        <v>4450</v>
      </c>
      <c r="I9" s="13">
        <f>SUM(I3:I8)</f>
        <v>-27180</v>
      </c>
      <c r="J9" s="13">
        <f>SUM(J3:J8)</f>
        <v>4938034</v>
      </c>
      <c r="K9" s="14" t="s">
        <v>2</v>
      </c>
      <c r="L9" s="13">
        <f>SUM(L3:L8)</f>
        <v>0.13556727075562691</v>
      </c>
      <c r="M9" s="15"/>
      <c r="O9" s="43" t="s">
        <v>2</v>
      </c>
      <c r="P9" s="44">
        <f>SUM(P3:P8)</f>
        <v>6</v>
      </c>
      <c r="R9" s="44">
        <f>SUM(R3:R8)</f>
        <v>360</v>
      </c>
      <c r="T9" s="33">
        <f>SUM(T3:T8)</f>
        <v>350</v>
      </c>
      <c r="U9" s="33">
        <f>SUM(U3:U8)</f>
        <v>273.88888888888891</v>
      </c>
      <c r="Y9" s="15"/>
    </row>
    <row r="10" spans="1:25" ht="25.2" customHeight="1" x14ac:dyDescent="0.3">
      <c r="A10" s="7"/>
      <c r="B10" s="8">
        <f>B9/$B1</f>
        <v>60</v>
      </c>
      <c r="C10" s="8">
        <f>C9/$B1</f>
        <v>4341.666666666667</v>
      </c>
      <c r="D10" s="8">
        <f>D9/$B1</f>
        <v>344970</v>
      </c>
      <c r="E10" s="8">
        <f>E9/$B1</f>
        <v>28715805.666666668</v>
      </c>
      <c r="F10" s="12"/>
      <c r="G10" s="8">
        <f>G9/$B1</f>
        <v>0</v>
      </c>
      <c r="H10" s="8">
        <f>H9/$B1</f>
        <v>741.66666666666663</v>
      </c>
      <c r="I10" s="8">
        <f>I9/$B1</f>
        <v>-4530</v>
      </c>
      <c r="J10" s="8">
        <f>J9/$B1</f>
        <v>823005.66666666663</v>
      </c>
      <c r="K10" s="12"/>
      <c r="N10" s="12"/>
      <c r="Y10" s="15"/>
    </row>
    <row r="11" spans="1:25" ht="15" customHeight="1" x14ac:dyDescent="0.3">
      <c r="F11" s="12"/>
      <c r="K11" s="12"/>
      <c r="L11" s="13"/>
      <c r="M11" s="15"/>
      <c r="O11" s="33" t="s">
        <v>9</v>
      </c>
      <c r="P11" s="9">
        <f>(54+73)/2</f>
        <v>63.5</v>
      </c>
      <c r="Y11" s="15"/>
    </row>
    <row r="12" spans="1:25" ht="15" customHeight="1" x14ac:dyDescent="0.3">
      <c r="F12" s="12"/>
      <c r="K12" s="12"/>
      <c r="L12" s="8"/>
      <c r="M12" s="29">
        <f>B1/L9</f>
        <v>44.258470105336698</v>
      </c>
      <c r="Y12" s="15"/>
    </row>
    <row r="13" spans="1:25" ht="15" customHeight="1" x14ac:dyDescent="0.3">
      <c r="F13" s="12"/>
      <c r="K13" s="12"/>
      <c r="M13" s="29"/>
      <c r="O13" s="33"/>
      <c r="P13" s="9"/>
      <c r="Y13" s="15"/>
    </row>
    <row r="14" spans="1:25" ht="15" customHeight="1" x14ac:dyDescent="0.3">
      <c r="F14" s="12"/>
      <c r="K14" s="12"/>
      <c r="M14" s="29"/>
      <c r="N14" s="12"/>
      <c r="O14" s="33" t="s">
        <v>10</v>
      </c>
      <c r="P14" s="9">
        <v>54</v>
      </c>
      <c r="Y14" s="15"/>
    </row>
    <row r="15" spans="1:25" ht="15" customHeight="1" x14ac:dyDescent="0.3">
      <c r="F15" s="12"/>
      <c r="K15" s="12"/>
      <c r="M15" s="9"/>
      <c r="N15" s="12"/>
      <c r="Y15" s="15"/>
    </row>
    <row r="16" spans="1:25" ht="15" customHeight="1" x14ac:dyDescent="0.3">
      <c r="D16" s="9">
        <f>C10-(B10^2)</f>
        <v>741.66666666666697</v>
      </c>
      <c r="F16" s="12"/>
      <c r="I16" s="9">
        <f>SQRT(H10)</f>
        <v>27.233557730613651</v>
      </c>
      <c r="K16" s="12"/>
      <c r="M16" s="29"/>
      <c r="N16" s="12"/>
      <c r="O16" s="33" t="s">
        <v>12</v>
      </c>
      <c r="P16" s="9">
        <v>90</v>
      </c>
      <c r="Y16" s="15"/>
    </row>
    <row r="17" spans="1:25" ht="15" customHeight="1" x14ac:dyDescent="0.3">
      <c r="D17" s="9"/>
      <c r="F17" s="12"/>
      <c r="I17" s="9"/>
      <c r="K17" s="12"/>
      <c r="M17" s="29">
        <f>PRODUCT(B3:B8)^(1/B1)</f>
        <v>52.383769805837744</v>
      </c>
      <c r="N17" s="12"/>
      <c r="Y17" s="15"/>
    </row>
    <row r="18" spans="1:25" ht="15" customHeight="1" x14ac:dyDescent="0.3">
      <c r="D18" s="9">
        <f>D10-(3*C10*B10)+(2*(B10^3))</f>
        <v>-4530</v>
      </c>
      <c r="F18" s="12"/>
      <c r="I18" s="9"/>
      <c r="K18" s="12"/>
      <c r="N18" s="12"/>
      <c r="O18" s="33" t="s">
        <v>14</v>
      </c>
      <c r="P18" s="9">
        <f>1-((U9-100)/(T9-100))</f>
        <v>0.3044444444444443</v>
      </c>
      <c r="Y18" s="15"/>
    </row>
    <row r="19" spans="1:25" ht="15" customHeight="1" x14ac:dyDescent="0.3">
      <c r="D19" s="9"/>
      <c r="F19" s="12"/>
      <c r="I19" s="9">
        <f>I16/B10</f>
        <v>0.45389262884356085</v>
      </c>
      <c r="K19" s="12"/>
      <c r="N19" s="12"/>
      <c r="Y19" s="15"/>
    </row>
    <row r="20" spans="1:25" ht="15" customHeight="1" x14ac:dyDescent="0.3">
      <c r="D20" s="9">
        <f>E10-(4*D10*B10)+(6*C10*(B10^2))-(3*(B10^4))</f>
        <v>823005.66666667163</v>
      </c>
      <c r="F20" s="12"/>
      <c r="I20" s="9"/>
      <c r="K20" s="12"/>
      <c r="N20" s="12"/>
      <c r="Y20" s="15"/>
    </row>
    <row r="21" spans="1:25" ht="15" customHeight="1" x14ac:dyDescent="0.3">
      <c r="F21" s="12"/>
      <c r="I21" s="9"/>
      <c r="K21" s="12"/>
      <c r="N21" s="12"/>
      <c r="Y21" s="15"/>
    </row>
    <row r="22" spans="1:25" ht="15" customHeight="1" x14ac:dyDescent="0.3">
      <c r="F22" s="12"/>
      <c r="I22" s="9">
        <f>I10/(I16^3)</f>
        <v>-0.22427716675715065</v>
      </c>
      <c r="K22" s="12"/>
      <c r="N22" s="12"/>
      <c r="Y22" s="15"/>
    </row>
    <row r="23" spans="1:25" ht="15" customHeight="1" x14ac:dyDescent="0.3">
      <c r="F23" s="12"/>
      <c r="I23" s="9"/>
      <c r="K23" s="12"/>
      <c r="N23" s="12"/>
      <c r="Y23" s="15"/>
    </row>
    <row r="24" spans="1:25" ht="15" customHeight="1" x14ac:dyDescent="0.3">
      <c r="F24" s="12"/>
      <c r="I24" s="9"/>
      <c r="K24" s="12"/>
      <c r="N24" s="12"/>
      <c r="Y24" s="15"/>
    </row>
    <row r="25" spans="1:25" ht="15" customHeight="1" x14ac:dyDescent="0.3">
      <c r="F25" s="12"/>
      <c r="I25" s="9">
        <f>(J10/(I16^4))-3</f>
        <v>-1.5038149728569621</v>
      </c>
      <c r="K25" s="12"/>
      <c r="N25" s="12"/>
      <c r="Y25" s="15"/>
    </row>
    <row r="26" spans="1:25" ht="15" customHeight="1" thickBot="1" x14ac:dyDescent="0.35">
      <c r="F26" s="12"/>
      <c r="K26" s="12"/>
      <c r="N26" s="12"/>
      <c r="Y26" s="48"/>
    </row>
    <row r="27" spans="1:25" ht="15" customHeight="1" x14ac:dyDescent="0.3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spans="1:25" ht="15" customHeight="1" x14ac:dyDescent="0.3"/>
    <row r="29" spans="1:25" ht="15" customHeight="1" x14ac:dyDescent="0.3"/>
    <row r="30" spans="1:25" ht="15" customHeight="1" x14ac:dyDescent="0.3"/>
    <row r="31" spans="1:25" ht="15" customHeight="1" x14ac:dyDescent="0.3"/>
    <row r="32" spans="1:25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3073" r:id="rId4">
          <objectPr defaultSize="0" autoPict="0" r:id="rId5">
            <anchor moveWithCells="1">
              <from>
                <xdr:col>17</xdr:col>
                <xdr:colOff>190500</xdr:colOff>
                <xdr:row>1</xdr:row>
                <xdr:rowOff>45720</xdr:rowOff>
              </from>
              <to>
                <xdr:col>17</xdr:col>
                <xdr:colOff>571500</xdr:colOff>
                <xdr:row>1</xdr:row>
                <xdr:rowOff>388620</xdr:rowOff>
              </to>
            </anchor>
          </objectPr>
        </oleObject>
      </mc:Choice>
      <mc:Fallback>
        <oleObject progId="Equation.DSMT4" shapeId="3073" r:id="rId4"/>
      </mc:Fallback>
    </mc:AlternateContent>
    <mc:AlternateContent xmlns:mc="http://schemas.openxmlformats.org/markup-compatibility/2006">
      <mc:Choice Requires="x14">
        <oleObject progId="Equation.DSMT4" shapeId="3074" r:id="rId6">
          <objectPr defaultSize="0" autoPict="0" r:id="rId7">
            <anchor moveWithCells="1">
              <from>
                <xdr:col>18</xdr:col>
                <xdr:colOff>266700</xdr:colOff>
                <xdr:row>1</xdr:row>
                <xdr:rowOff>38100</xdr:rowOff>
              </from>
              <to>
                <xdr:col>18</xdr:col>
                <xdr:colOff>518160</xdr:colOff>
                <xdr:row>1</xdr:row>
                <xdr:rowOff>381000</xdr:rowOff>
              </to>
            </anchor>
          </objectPr>
        </oleObject>
      </mc:Choice>
      <mc:Fallback>
        <oleObject progId="Equation.DSMT4" shapeId="3074" r:id="rId6"/>
      </mc:Fallback>
    </mc:AlternateContent>
    <mc:AlternateContent xmlns:mc="http://schemas.openxmlformats.org/markup-compatibility/2006">
      <mc:Choice Requires="x14">
        <oleObject progId="Equation.DSMT4" shapeId="3075" r:id="rId8">
          <objectPr defaultSize="0" autoPict="0" r:id="rId9">
            <anchor moveWithCells="1">
              <from>
                <xdr:col>19</xdr:col>
                <xdr:colOff>266700</xdr:colOff>
                <xdr:row>1</xdr:row>
                <xdr:rowOff>45720</xdr:rowOff>
              </from>
              <to>
                <xdr:col>19</xdr:col>
                <xdr:colOff>518160</xdr:colOff>
                <xdr:row>1</xdr:row>
                <xdr:rowOff>388620</xdr:rowOff>
              </to>
            </anchor>
          </objectPr>
        </oleObject>
      </mc:Choice>
      <mc:Fallback>
        <oleObject progId="Equation.DSMT4" shapeId="3075" r:id="rId8"/>
      </mc:Fallback>
    </mc:AlternateContent>
    <mc:AlternateContent xmlns:mc="http://schemas.openxmlformats.org/markup-compatibility/2006">
      <mc:Choice Requires="x14">
        <oleObject progId="Equation.DSMT4" shapeId="3076" r:id="rId10">
          <objectPr defaultSize="0" autoPict="0" r:id="rId11">
            <anchor moveWithCells="1">
              <from>
                <xdr:col>20</xdr:col>
                <xdr:colOff>297180</xdr:colOff>
                <xdr:row>1</xdr:row>
                <xdr:rowOff>38100</xdr:rowOff>
              </from>
              <to>
                <xdr:col>20</xdr:col>
                <xdr:colOff>541020</xdr:colOff>
                <xdr:row>1</xdr:row>
                <xdr:rowOff>381000</xdr:rowOff>
              </to>
            </anchor>
          </objectPr>
        </oleObject>
      </mc:Choice>
      <mc:Fallback>
        <oleObject progId="Equation.DSMT4" shapeId="3076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1"/>
  <sheetViews>
    <sheetView zoomScale="110" zoomScaleNormal="110" workbookViewId="0"/>
  </sheetViews>
  <sheetFormatPr baseColWidth="10" defaultRowHeight="14.4" x14ac:dyDescent="0.3"/>
  <cols>
    <col min="1" max="1" width="5.44140625" customWidth="1"/>
    <col min="2" max="14" width="14.6640625" customWidth="1"/>
    <col min="15" max="15" width="9.44140625" customWidth="1"/>
    <col min="16" max="17" width="14.6640625" customWidth="1"/>
    <col min="30" max="30" width="11.5546875" customWidth="1"/>
  </cols>
  <sheetData>
    <row r="1" spans="1:35" ht="15" customHeight="1" x14ac:dyDescent="0.3">
      <c r="C1" s="7"/>
      <c r="D1" s="9"/>
      <c r="I1" s="15"/>
      <c r="O1" s="12"/>
      <c r="R1" s="15"/>
      <c r="AD1" s="12"/>
      <c r="AI1" s="15"/>
    </row>
    <row r="2" spans="1:35" ht="15" customHeight="1" x14ac:dyDescent="0.35">
      <c r="B2" s="56" t="s">
        <v>0</v>
      </c>
      <c r="C2" s="57"/>
      <c r="D2" s="2" t="s">
        <v>1</v>
      </c>
      <c r="I2" s="15"/>
      <c r="O2" s="12"/>
      <c r="R2" s="15"/>
      <c r="S2" s="45" t="s">
        <v>4</v>
      </c>
      <c r="AD2" s="51" t="s">
        <v>13</v>
      </c>
      <c r="AG2" s="32"/>
      <c r="AH2" s="9"/>
      <c r="AI2" s="15"/>
    </row>
    <row r="3" spans="1:35" ht="33" customHeight="1" x14ac:dyDescent="0.3">
      <c r="B3" s="3"/>
      <c r="C3" s="3"/>
      <c r="D3" s="4"/>
      <c r="E3" s="6"/>
      <c r="F3" s="6"/>
      <c r="G3" s="6"/>
      <c r="H3" s="6"/>
      <c r="I3" s="10"/>
      <c r="J3" s="11"/>
      <c r="K3" s="28"/>
      <c r="L3" s="28"/>
      <c r="M3" s="28"/>
      <c r="N3" s="20"/>
      <c r="P3" s="6"/>
      <c r="Q3" s="6"/>
      <c r="R3" s="15"/>
      <c r="S3" s="3"/>
      <c r="T3" s="3"/>
      <c r="U3" s="4"/>
      <c r="V3" s="4"/>
      <c r="W3" s="4"/>
      <c r="X3" s="6"/>
      <c r="Y3" s="6"/>
      <c r="Z3" s="6"/>
      <c r="AA3" s="6"/>
      <c r="AB3" s="6"/>
      <c r="AC3" s="10"/>
      <c r="AD3" s="52" t="s">
        <v>6</v>
      </c>
      <c r="AE3" s="36" t="s">
        <v>7</v>
      </c>
      <c r="AF3" s="36" t="s">
        <v>8</v>
      </c>
      <c r="AG3" s="36" t="s">
        <v>15</v>
      </c>
      <c r="AH3" s="36" t="s">
        <v>11</v>
      </c>
      <c r="AI3" s="15"/>
    </row>
    <row r="4" spans="1:35" ht="15" customHeight="1" x14ac:dyDescent="0.3">
      <c r="B4" s="18">
        <v>0</v>
      </c>
      <c r="C4" s="18">
        <v>21</v>
      </c>
      <c r="D4" s="18">
        <v>34</v>
      </c>
      <c r="E4" s="6">
        <f>(B4+C4)/2</f>
        <v>10.5</v>
      </c>
      <c r="F4" s="6">
        <f>E4*D4</f>
        <v>357</v>
      </c>
      <c r="G4" s="6">
        <f>(E4^2)*D4</f>
        <v>3748.5</v>
      </c>
      <c r="H4" s="6">
        <f>(E4^3)*D4</f>
        <v>39359.25</v>
      </c>
      <c r="I4" s="20">
        <f>(E4^4)*D4</f>
        <v>413272.125</v>
      </c>
      <c r="J4" s="26">
        <f>E4-F$9</f>
        <v>-18.78</v>
      </c>
      <c r="K4" s="26">
        <f>J4*D4</f>
        <v>-638.52</v>
      </c>
      <c r="L4" s="26">
        <f>(J4^2)*D4</f>
        <v>11991.405600000002</v>
      </c>
      <c r="M4" s="26">
        <f>(J4^3)*D4</f>
        <v>-225198.59716800007</v>
      </c>
      <c r="N4" s="27">
        <f>(J4^4)*D4</f>
        <v>4229229.6548150415</v>
      </c>
      <c r="O4" s="12"/>
      <c r="P4" s="6">
        <f>D4/E4</f>
        <v>3.2380952380952381</v>
      </c>
      <c r="Q4" s="6">
        <f>E4^D4</f>
        <v>5.2533479691354744E+34</v>
      </c>
      <c r="R4" s="15"/>
      <c r="S4" s="38">
        <f>B4</f>
        <v>0</v>
      </c>
      <c r="T4" s="38">
        <f t="shared" ref="T4:U7" si="0">C4</f>
        <v>21</v>
      </c>
      <c r="U4" s="38">
        <f t="shared" si="0"/>
        <v>34</v>
      </c>
      <c r="V4" s="6">
        <f>T4-S4</f>
        <v>21</v>
      </c>
      <c r="W4" s="6">
        <f>U4/V4</f>
        <v>1.6190476190476191</v>
      </c>
      <c r="X4" s="6">
        <f>(S4+T4)/2</f>
        <v>10.5</v>
      </c>
      <c r="Y4" s="6">
        <f>U4</f>
        <v>34</v>
      </c>
      <c r="Z4" s="6">
        <f>X4*U4</f>
        <v>357</v>
      </c>
      <c r="AA4" s="6">
        <f>Z4</f>
        <v>357</v>
      </c>
      <c r="AB4" s="6">
        <f>100*Y4/U$8</f>
        <v>17</v>
      </c>
      <c r="AC4" s="10">
        <f>100*AA4/Z$8</f>
        <v>6.096311475409836</v>
      </c>
      <c r="AD4" s="17" t="str">
        <f>IF(W4=MAX(W$4:W$7),X4,"")</f>
        <v/>
      </c>
      <c r="AE4" s="37" t="str">
        <f>IF(W4=MAX(W$4:W$7),S4+(W5*V4/(W3+W5)),"")</f>
        <v/>
      </c>
      <c r="AF4" s="37" t="str">
        <f>IF(W4=MAX(W$4:W$7),S4+(((W4-W3)*V4)/(2*W4-W3-W5)),"")</f>
        <v/>
      </c>
      <c r="AG4" s="37" t="str">
        <f>IF(AND(AB3&lt;$Z$10,$Z$10&lt;=AB4),S4+(($Z$10-AB3)*V4/(AB4-AB3)),"")</f>
        <v/>
      </c>
      <c r="AH4" s="37" t="str">
        <f>IF(AND(AC3&lt;50,50&lt;=AC4),S4+((50-AC3)*V4/(AC4-AC3)),"")</f>
        <v/>
      </c>
      <c r="AI4" s="15"/>
    </row>
    <row r="5" spans="1:35" ht="15" customHeight="1" x14ac:dyDescent="0.3">
      <c r="B5" s="18">
        <v>21</v>
      </c>
      <c r="C5" s="18">
        <v>32</v>
      </c>
      <c r="D5" s="18">
        <v>82</v>
      </c>
      <c r="E5" s="6">
        <f t="shared" ref="E5:E7" si="1">(B5+C5)/2</f>
        <v>26.5</v>
      </c>
      <c r="F5" s="6">
        <f t="shared" ref="F5:F7" si="2">E5*D5</f>
        <v>2173</v>
      </c>
      <c r="G5" s="6">
        <f t="shared" ref="G5:G7" si="3">(E5^2)*D5</f>
        <v>57584.5</v>
      </c>
      <c r="H5" s="6">
        <f t="shared" ref="H5:H7" si="4">(E5^3)*D5</f>
        <v>1525989.25</v>
      </c>
      <c r="I5" s="20">
        <f t="shared" ref="I5:I7" si="5">(E5^4)*D5</f>
        <v>40438715.125</v>
      </c>
      <c r="J5" s="26">
        <f>E5-F$9</f>
        <v>-2.7800000000000011</v>
      </c>
      <c r="K5" s="26">
        <f t="shared" ref="K5:K7" si="6">J5*D5</f>
        <v>-227.96000000000009</v>
      </c>
      <c r="L5" s="26">
        <f t="shared" ref="L5:L7" si="7">(J5^2)*D5</f>
        <v>633.72880000000043</v>
      </c>
      <c r="M5" s="26">
        <f t="shared" ref="M5:M7" si="8">(J5^3)*D5</f>
        <v>-1761.766064000002</v>
      </c>
      <c r="N5" s="27">
        <f t="shared" ref="N5:N7" si="9">(J5^4)*D5</f>
        <v>4897.7096579200079</v>
      </c>
      <c r="O5" s="12"/>
      <c r="P5" s="6">
        <f t="shared" ref="P5:P7" si="10">D5/E5</f>
        <v>3.0943396226415096</v>
      </c>
      <c r="Q5" s="6">
        <f t="shared" ref="Q5:Q7" si="11">E5^D5</f>
        <v>5.0834863625946738E+116</v>
      </c>
      <c r="R5" s="15"/>
      <c r="S5" s="38">
        <f t="shared" ref="S5:S7" si="12">B5</f>
        <v>21</v>
      </c>
      <c r="T5" s="38">
        <f t="shared" si="0"/>
        <v>32</v>
      </c>
      <c r="U5" s="38">
        <f t="shared" si="0"/>
        <v>82</v>
      </c>
      <c r="V5" s="6">
        <f t="shared" ref="V5:V7" si="13">T5-S5</f>
        <v>11</v>
      </c>
      <c r="W5" s="6">
        <f t="shared" ref="W5:W7" si="14">U5/V5</f>
        <v>7.4545454545454541</v>
      </c>
      <c r="X5" s="6">
        <f t="shared" ref="X5:X7" si="15">(S5+T5)/2</f>
        <v>26.5</v>
      </c>
      <c r="Y5" s="6">
        <f>Y4+U5</f>
        <v>116</v>
      </c>
      <c r="Z5" s="6">
        <f t="shared" ref="Z5:Z7" si="16">X5*U5</f>
        <v>2173</v>
      </c>
      <c r="AA5" s="6">
        <f>AA4+Z5</f>
        <v>2530</v>
      </c>
      <c r="AB5" s="6">
        <f>100*Y5/U$8</f>
        <v>58</v>
      </c>
      <c r="AC5" s="10">
        <f>100*AA5/Z$8</f>
        <v>43.203551912568308</v>
      </c>
      <c r="AD5" s="17">
        <f>IF(W5=MAX(W$4:W$7),X5,"")</f>
        <v>26.5</v>
      </c>
      <c r="AE5" s="37">
        <f>IF(W5=MAX(W$4:W$7),S5+(W6*V5/(W4+W6)),"")</f>
        <v>29.842684845306763</v>
      </c>
      <c r="AF5" s="37">
        <f>IF(W5=MAX(W$4:W$7),S5+(((W5-W4)*V5)/(2*W5-W4-W6)),"")</f>
        <v>30.647364996746909</v>
      </c>
      <c r="AG5" s="37">
        <f>IF(AND(AB4&lt;$Z$10,$Z$10&lt;=AB5),S5+(($Z$10-AB4)*V5/(AB5-AB4)),"")</f>
        <v>26.365853658536587</v>
      </c>
      <c r="AH5" s="37" t="str">
        <f t="shared" ref="AH5:AH6" si="17">IF(AND(AC4&lt;50,50&lt;=AC5),S5+((50-AC4)*V5/(AC5-AC4)),"")</f>
        <v/>
      </c>
      <c r="AI5" s="15"/>
    </row>
    <row r="6" spans="1:35" ht="15" customHeight="1" x14ac:dyDescent="0.3">
      <c r="B6" s="18">
        <v>32</v>
      </c>
      <c r="C6" s="18">
        <v>43</v>
      </c>
      <c r="D6" s="18">
        <v>73</v>
      </c>
      <c r="E6" s="6">
        <f t="shared" si="1"/>
        <v>37.5</v>
      </c>
      <c r="F6" s="6">
        <f t="shared" si="2"/>
        <v>2737.5</v>
      </c>
      <c r="G6" s="6">
        <f t="shared" si="3"/>
        <v>102656.25</v>
      </c>
      <c r="H6" s="6">
        <f t="shared" si="4"/>
        <v>3849609.375</v>
      </c>
      <c r="I6" s="20">
        <f t="shared" si="5"/>
        <v>144360351.5625</v>
      </c>
      <c r="J6" s="26">
        <f>E6-F$9</f>
        <v>8.2199999999999989</v>
      </c>
      <c r="K6" s="26">
        <f t="shared" si="6"/>
        <v>600.05999999999995</v>
      </c>
      <c r="L6" s="26">
        <f t="shared" si="7"/>
        <v>4932.493199999999</v>
      </c>
      <c r="M6" s="26">
        <f t="shared" si="8"/>
        <v>40545.094103999982</v>
      </c>
      <c r="N6" s="27">
        <f t="shared" si="9"/>
        <v>333280.67353487981</v>
      </c>
      <c r="O6" s="12"/>
      <c r="P6" s="6">
        <f t="shared" si="10"/>
        <v>1.9466666666666668</v>
      </c>
      <c r="Q6" s="6">
        <f t="shared" si="11"/>
        <v>8.02199790309428E+114</v>
      </c>
      <c r="R6" s="15"/>
      <c r="S6" s="38">
        <f t="shared" si="12"/>
        <v>32</v>
      </c>
      <c r="T6" s="38">
        <f t="shared" si="0"/>
        <v>43</v>
      </c>
      <c r="U6" s="38">
        <f t="shared" si="0"/>
        <v>73</v>
      </c>
      <c r="V6" s="6">
        <f t="shared" si="13"/>
        <v>11</v>
      </c>
      <c r="W6" s="6">
        <f t="shared" si="14"/>
        <v>6.6363636363636367</v>
      </c>
      <c r="X6" s="6">
        <f t="shared" si="15"/>
        <v>37.5</v>
      </c>
      <c r="Y6" s="6">
        <f t="shared" ref="Y6" si="18">Y5+U6</f>
        <v>189</v>
      </c>
      <c r="Z6" s="6">
        <f t="shared" si="16"/>
        <v>2737.5</v>
      </c>
      <c r="AA6" s="6">
        <f t="shared" ref="AA6" si="19">AA5+Z6</f>
        <v>5267.5</v>
      </c>
      <c r="AB6" s="6">
        <f>100*Y6/U$8</f>
        <v>94.5</v>
      </c>
      <c r="AC6" s="10">
        <f>100*AA6/Z$8</f>
        <v>89.950478142076506</v>
      </c>
      <c r="AD6" s="17" t="str">
        <f>IF(W6=MAX(W$4:W$7),X6,"")</f>
        <v/>
      </c>
      <c r="AE6" s="37" t="str">
        <f>IF(W6=MAX(W$4:W$7),S6+(W7*V6/(W5+W7)),"")</f>
        <v/>
      </c>
      <c r="AF6" s="37" t="str">
        <f>IF(W6=MAX(W$4:W$7),S6+(((W6-W5)*V6)/(2*W6-W5-W7)),"")</f>
        <v/>
      </c>
      <c r="AG6" s="37" t="str">
        <f>IF(AND(AB5&lt;$Z$10,$Z$10&lt;=AB6),S6+(($Z$10-AB5)*V6/(AB6-AB5)),"")</f>
        <v/>
      </c>
      <c r="AH6" s="37">
        <f t="shared" si="17"/>
        <v>33.599269406392693</v>
      </c>
      <c r="AI6" s="15"/>
    </row>
    <row r="7" spans="1:35" ht="15" customHeight="1" x14ac:dyDescent="0.3">
      <c r="B7" s="18">
        <v>43</v>
      </c>
      <c r="C7" s="18">
        <v>64</v>
      </c>
      <c r="D7" s="18">
        <v>11</v>
      </c>
      <c r="E7" s="6">
        <f t="shared" si="1"/>
        <v>53.5</v>
      </c>
      <c r="F7" s="6">
        <f t="shared" si="2"/>
        <v>588.5</v>
      </c>
      <c r="G7" s="6">
        <f t="shared" si="3"/>
        <v>31484.75</v>
      </c>
      <c r="H7" s="6">
        <f t="shared" si="4"/>
        <v>1684434.125</v>
      </c>
      <c r="I7" s="20">
        <f t="shared" si="5"/>
        <v>90117225.6875</v>
      </c>
      <c r="J7" s="26">
        <f>E7-F$9</f>
        <v>24.22</v>
      </c>
      <c r="K7" s="26">
        <f t="shared" si="6"/>
        <v>266.41999999999996</v>
      </c>
      <c r="L7" s="26">
        <f t="shared" si="7"/>
        <v>6452.6923999999999</v>
      </c>
      <c r="M7" s="26">
        <f t="shared" si="8"/>
        <v>156284.20992799997</v>
      </c>
      <c r="N7" s="27">
        <f t="shared" si="9"/>
        <v>3785203.5644561597</v>
      </c>
      <c r="O7" s="12"/>
      <c r="P7" s="6">
        <f t="shared" si="10"/>
        <v>0.20560747663551401</v>
      </c>
      <c r="Q7" s="6">
        <f t="shared" si="11"/>
        <v>1.0277597423339037E+19</v>
      </c>
      <c r="R7" s="15"/>
      <c r="S7" s="38">
        <f t="shared" si="12"/>
        <v>43</v>
      </c>
      <c r="T7" s="38">
        <f t="shared" si="0"/>
        <v>64</v>
      </c>
      <c r="U7" s="38">
        <f t="shared" si="0"/>
        <v>11</v>
      </c>
      <c r="V7" s="6">
        <f t="shared" si="13"/>
        <v>21</v>
      </c>
      <c r="W7" s="6">
        <f t="shared" si="14"/>
        <v>0.52380952380952384</v>
      </c>
      <c r="X7" s="6">
        <f t="shared" si="15"/>
        <v>53.5</v>
      </c>
      <c r="Y7" s="6">
        <f>Y6+U7</f>
        <v>200</v>
      </c>
      <c r="Z7" s="6">
        <f t="shared" si="16"/>
        <v>588.5</v>
      </c>
      <c r="AA7" s="6">
        <f>AA6+Z7</f>
        <v>5856</v>
      </c>
      <c r="AB7" s="6">
        <f>100*Y7/U$8</f>
        <v>100</v>
      </c>
      <c r="AC7" s="10">
        <f>100*AA7/Z$8</f>
        <v>100</v>
      </c>
      <c r="AD7" s="40" t="str">
        <f>IF(W7=MAX(W$4:W$7),X7,"")</f>
        <v/>
      </c>
      <c r="AE7" s="26" t="str">
        <f>IF(W7=MAX(W$4:W$7),S7+(W8*V7/(W6+W8)),"")</f>
        <v/>
      </c>
      <c r="AF7" s="26" t="str">
        <f>IF(W7=MAX(W$4:W$7),S7+(((W7-W6)*V7)/(2*W7-W6-W8)),"")</f>
        <v/>
      </c>
      <c r="AG7" s="26" t="str">
        <f>IF(AND(AB6&lt;$Z$10,$Z$10&lt;=AB7),S7+(($Z$10-AB6)*V7/(AB7-AB6)),"")</f>
        <v/>
      </c>
      <c r="AH7" s="26" t="str">
        <f>IF(AND(AC6&lt;50,50&lt;=AC7),S7+((50-AC6)*V7/(AC7-AC6)),"")</f>
        <v/>
      </c>
      <c r="AI7" s="15"/>
    </row>
    <row r="8" spans="1:35" ht="15" customHeight="1" x14ac:dyDescent="0.3">
      <c r="A8" s="5"/>
      <c r="B8" s="13"/>
      <c r="C8" s="5" t="s">
        <v>2</v>
      </c>
      <c r="D8" s="39">
        <f>SUM(D4:D7)</f>
        <v>200</v>
      </c>
      <c r="E8" s="13"/>
      <c r="F8" s="13">
        <f>SUM(F4:F7)</f>
        <v>5856</v>
      </c>
      <c r="G8" s="13">
        <f>SUM(G4:G7)</f>
        <v>195474</v>
      </c>
      <c r="H8" s="13">
        <f>SUM(H4:H7)</f>
        <v>7099392</v>
      </c>
      <c r="I8" s="21">
        <f>SUM(I4:I7)</f>
        <v>275329564.5</v>
      </c>
      <c r="J8" s="25" t="s">
        <v>2</v>
      </c>
      <c r="K8" s="13">
        <f>SUM(K4:K7)</f>
        <v>0</v>
      </c>
      <c r="L8" s="13">
        <f>SUM(L4:L7)</f>
        <v>24010.32</v>
      </c>
      <c r="M8" s="13">
        <f>SUM(M4:M7)</f>
        <v>-30131.059200000105</v>
      </c>
      <c r="N8" s="21">
        <f>SUM(N4:N7)</f>
        <v>8352611.6024639998</v>
      </c>
      <c r="O8" s="24" t="s">
        <v>2</v>
      </c>
      <c r="P8" s="13">
        <f>SUM(P4:P7)</f>
        <v>8.4847090040389279</v>
      </c>
      <c r="Q8" s="13"/>
      <c r="R8" s="15"/>
      <c r="T8" s="25" t="s">
        <v>2</v>
      </c>
      <c r="U8" s="44">
        <f>SUM(U4:U7)</f>
        <v>200</v>
      </c>
      <c r="Z8">
        <f>SUM(Z4:Z7)</f>
        <v>5856</v>
      </c>
      <c r="AB8">
        <f>SUM(AB4:AB7)</f>
        <v>269.5</v>
      </c>
      <c r="AC8">
        <f>SUM(AC4:AC7)</f>
        <v>239.25034153005464</v>
      </c>
      <c r="AD8" s="53"/>
      <c r="AI8" s="15"/>
    </row>
    <row r="9" spans="1:35" ht="25.2" customHeight="1" x14ac:dyDescent="0.3">
      <c r="A9" s="7"/>
      <c r="B9" s="8"/>
      <c r="C9" s="7"/>
      <c r="D9" s="8"/>
      <c r="E9" s="8"/>
      <c r="F9" s="8">
        <f>F8/$D8</f>
        <v>29.28</v>
      </c>
      <c r="G9" s="8">
        <f t="shared" ref="G9:I9" si="20">G8/$D8</f>
        <v>977.37</v>
      </c>
      <c r="H9" s="8">
        <f t="shared" si="20"/>
        <v>35496.959999999999</v>
      </c>
      <c r="I9" s="8">
        <f t="shared" si="20"/>
        <v>1376647.8225</v>
      </c>
      <c r="J9" s="46"/>
      <c r="K9" s="8">
        <f>K8/$D8</f>
        <v>0</v>
      </c>
      <c r="L9" s="8">
        <f t="shared" ref="L9:N9" si="21">L8/$D8</f>
        <v>120.05159999999999</v>
      </c>
      <c r="M9" s="8">
        <f t="shared" si="21"/>
        <v>-150.65529600000053</v>
      </c>
      <c r="N9" s="8">
        <f t="shared" si="21"/>
        <v>41763.058012319998</v>
      </c>
      <c r="O9" s="24"/>
      <c r="R9" s="15"/>
      <c r="AD9" s="12"/>
      <c r="AI9" s="15"/>
    </row>
    <row r="10" spans="1:35" ht="15" customHeight="1" x14ac:dyDescent="0.35">
      <c r="J10" s="12"/>
      <c r="O10" s="23"/>
      <c r="P10" s="13"/>
      <c r="R10" s="15"/>
      <c r="W10" s="31">
        <f>X5</f>
        <v>26.5</v>
      </c>
      <c r="Y10" s="34" t="s">
        <v>5</v>
      </c>
      <c r="Z10" s="35">
        <v>37</v>
      </c>
      <c r="AI10" s="15"/>
    </row>
    <row r="11" spans="1:35" ht="15" customHeight="1" x14ac:dyDescent="0.3">
      <c r="J11" s="12"/>
      <c r="O11" s="12"/>
      <c r="P11" s="22"/>
      <c r="Q11" s="9">
        <f>D8/P8</f>
        <v>23.571816064027079</v>
      </c>
      <c r="R11" s="15"/>
      <c r="W11" s="9"/>
      <c r="AI11" s="15"/>
    </row>
    <row r="12" spans="1:35" ht="15" customHeight="1" x14ac:dyDescent="0.3">
      <c r="J12" s="12"/>
      <c r="O12" s="12"/>
      <c r="Q12" s="9"/>
      <c r="R12" s="15"/>
      <c r="W12" s="9"/>
      <c r="AC12" s="9"/>
      <c r="AI12" s="15"/>
    </row>
    <row r="13" spans="1:35" ht="15" customHeight="1" x14ac:dyDescent="0.35">
      <c r="I13" s="15"/>
      <c r="N13" s="15"/>
      <c r="O13" s="12"/>
      <c r="Q13" s="9"/>
      <c r="R13" s="15"/>
      <c r="W13" s="31">
        <f>S5+(W6*V5/(W4+W6))</f>
        <v>29.842684845306763</v>
      </c>
      <c r="AA13" s="32"/>
      <c r="AB13" s="31"/>
      <c r="AC13" s="31">
        <f>S5+((Z10-AB4)*V5/(AB5-AB4))</f>
        <v>26.365853658536587</v>
      </c>
      <c r="AI13" s="15"/>
    </row>
    <row r="14" spans="1:35" ht="15" customHeight="1" x14ac:dyDescent="0.3">
      <c r="I14" s="15"/>
      <c r="O14" s="12"/>
      <c r="Q14" s="9"/>
      <c r="R14" s="15"/>
      <c r="AB14" s="9"/>
      <c r="AI14" s="15"/>
    </row>
    <row r="15" spans="1:35" ht="15" customHeight="1" x14ac:dyDescent="0.35">
      <c r="H15" s="9">
        <f>G9-(F9^2)</f>
        <v>120.05159999999989</v>
      </c>
      <c r="I15" s="15"/>
      <c r="M15" s="9">
        <f>SQRT(L9)</f>
        <v>10.956806103970262</v>
      </c>
      <c r="O15" s="12"/>
      <c r="Q15" s="9"/>
      <c r="R15" s="15"/>
      <c r="AB15" s="32"/>
      <c r="AI15" s="15"/>
    </row>
    <row r="16" spans="1:35" ht="15" customHeight="1" x14ac:dyDescent="0.3">
      <c r="H16" s="9"/>
      <c r="I16" s="15"/>
      <c r="M16" s="9"/>
      <c r="O16" s="12"/>
      <c r="P16" s="22"/>
      <c r="Q16" s="9">
        <f>PRODUCT(Q4:Q7)^(1/D8)</f>
        <v>26.71245846477402</v>
      </c>
      <c r="R16" s="15"/>
      <c r="W16" s="31">
        <f>S5+((W5-W4)*V5/(2*W5-W4-W6))</f>
        <v>30.647364996746909</v>
      </c>
      <c r="AB16" s="9"/>
      <c r="AI16" s="15"/>
    </row>
    <row r="17" spans="1:35" ht="15" customHeight="1" x14ac:dyDescent="0.3">
      <c r="H17" s="9">
        <f>H9-(3*G9*F9)+(2*(F9^3))</f>
        <v>-150.65529599999718</v>
      </c>
      <c r="I17" s="15"/>
      <c r="M17" s="9"/>
      <c r="O17" s="12"/>
      <c r="R17" s="15"/>
      <c r="AB17" s="31"/>
      <c r="AC17" s="31"/>
      <c r="AI17" s="15"/>
    </row>
    <row r="18" spans="1:35" ht="15" customHeight="1" x14ac:dyDescent="0.3">
      <c r="H18" s="9"/>
      <c r="I18" s="15"/>
      <c r="M18" s="9">
        <f>M15/F9</f>
        <v>0.37420785874215373</v>
      </c>
      <c r="O18" s="12"/>
      <c r="R18" s="15"/>
      <c r="AB18" s="9"/>
      <c r="AI18" s="15"/>
    </row>
    <row r="19" spans="1:35" ht="15" customHeight="1" x14ac:dyDescent="0.3">
      <c r="H19" s="9">
        <f>I9-(4*H9*F9)+(6*G9*(F9^2))-(3*(F9^4))</f>
        <v>41763.058012320194</v>
      </c>
      <c r="I19" s="15"/>
      <c r="M19" s="9"/>
      <c r="O19" s="12"/>
      <c r="R19" s="15"/>
      <c r="AB19" s="9"/>
      <c r="AI19" s="15"/>
    </row>
    <row r="20" spans="1:35" ht="15" customHeight="1" x14ac:dyDescent="0.3">
      <c r="I20" s="15"/>
      <c r="M20" s="9"/>
      <c r="O20" s="12"/>
      <c r="R20" s="15"/>
      <c r="AI20" s="15"/>
    </row>
    <row r="21" spans="1:35" ht="15" customHeight="1" x14ac:dyDescent="0.3">
      <c r="I21" s="15"/>
      <c r="M21" s="9">
        <f>M9/(M15^3)</f>
        <v>-0.11453348466540843</v>
      </c>
      <c r="O21" s="12"/>
      <c r="R21" s="15"/>
      <c r="AB21" s="31"/>
      <c r="AC21" s="31">
        <f>S6+((50-AC5)*V6/(AC6-AC5))</f>
        <v>33.599269406392693</v>
      </c>
      <c r="AI21" s="15"/>
    </row>
    <row r="22" spans="1:35" ht="15" customHeight="1" x14ac:dyDescent="0.3">
      <c r="I22" s="15"/>
      <c r="M22" s="9"/>
      <c r="O22" s="12"/>
      <c r="R22" s="15"/>
      <c r="AI22" s="15"/>
    </row>
    <row r="23" spans="1:35" ht="15" customHeight="1" x14ac:dyDescent="0.3">
      <c r="I23" s="15"/>
      <c r="M23" s="9"/>
      <c r="O23" s="12"/>
      <c r="R23" s="15"/>
      <c r="AC23" s="9"/>
      <c r="AI23" s="15"/>
    </row>
    <row r="24" spans="1:35" ht="15" customHeight="1" x14ac:dyDescent="0.3">
      <c r="I24" s="15"/>
      <c r="M24" s="9">
        <f>(N9/(M15^4))-3</f>
        <v>-0.10228021283868038</v>
      </c>
      <c r="O24" s="12"/>
      <c r="R24" s="15"/>
      <c r="V24" s="30"/>
      <c r="AI24" s="15"/>
    </row>
    <row r="25" spans="1:35" ht="15" customHeight="1" x14ac:dyDescent="0.3">
      <c r="I25" s="15"/>
      <c r="O25" s="12"/>
      <c r="R25" s="15"/>
      <c r="AI25" s="15"/>
    </row>
    <row r="26" spans="1:35" ht="15" customHeight="1" x14ac:dyDescent="0.3">
      <c r="I26" s="15"/>
      <c r="O26" s="12"/>
      <c r="R26" s="15"/>
      <c r="AB26" s="9"/>
      <c r="AC26" s="9">
        <f>1-((AC8-100)/(AB8-100))</f>
        <v>0.17846406176958918</v>
      </c>
      <c r="AI26" s="15"/>
    </row>
    <row r="27" spans="1:35" ht="15" customHeight="1" x14ac:dyDescent="0.3">
      <c r="I27" s="15"/>
      <c r="O27" s="12"/>
      <c r="R27" s="15"/>
      <c r="AI27" s="15"/>
    </row>
    <row r="28" spans="1:35" ht="15" customHeight="1" x14ac:dyDescent="0.3">
      <c r="I28" s="15"/>
      <c r="O28" s="12"/>
      <c r="R28" s="15"/>
      <c r="AI28" s="15"/>
    </row>
    <row r="29" spans="1:35" ht="15" customHeight="1" thickBot="1" x14ac:dyDescent="0.35">
      <c r="A29" s="49"/>
      <c r="B29" s="49"/>
      <c r="C29" s="49"/>
      <c r="D29" s="49"/>
      <c r="E29" s="49"/>
      <c r="F29" s="49"/>
      <c r="G29" s="49"/>
      <c r="H29" s="49"/>
      <c r="I29" s="48"/>
      <c r="J29" s="49"/>
      <c r="K29" s="49"/>
      <c r="L29" s="49"/>
      <c r="M29" s="49"/>
      <c r="N29" s="49"/>
      <c r="O29" s="50"/>
      <c r="P29" s="49"/>
      <c r="Q29" s="49"/>
      <c r="R29" s="48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8"/>
    </row>
    <row r="30" spans="1:35" ht="15" customHeight="1" x14ac:dyDescent="0.3"/>
    <row r="31" spans="1:35" ht="15" customHeight="1" x14ac:dyDescent="0.3"/>
  </sheetData>
  <mergeCells count="1">
    <mergeCell ref="B2:C2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62" r:id="rId4">
          <objectPr defaultSize="0" autoPict="0" r:id="rId5">
            <anchor moveWithCells="1">
              <from>
                <xdr:col>23</xdr:col>
                <xdr:colOff>289560</xdr:colOff>
                <xdr:row>2</xdr:row>
                <xdr:rowOff>38100</xdr:rowOff>
              </from>
              <to>
                <xdr:col>23</xdr:col>
                <xdr:colOff>533400</xdr:colOff>
                <xdr:row>2</xdr:row>
                <xdr:rowOff>381000</xdr:rowOff>
              </to>
            </anchor>
          </objectPr>
        </oleObject>
      </mc:Choice>
      <mc:Fallback>
        <oleObject progId="Equation.DSMT4" shapeId="1062" r:id="rId4"/>
      </mc:Fallback>
    </mc:AlternateContent>
    <mc:AlternateContent xmlns:mc="http://schemas.openxmlformats.org/markup-compatibility/2006">
      <mc:Choice Requires="x14">
        <oleObject progId="Equation.DSMT4" shapeId="1063" r:id="rId6">
          <objectPr defaultSize="0" autoPict="0" r:id="rId7">
            <anchor moveWithCells="1">
              <from>
                <xdr:col>25</xdr:col>
                <xdr:colOff>220980</xdr:colOff>
                <xdr:row>2</xdr:row>
                <xdr:rowOff>38100</xdr:rowOff>
              </from>
              <to>
                <xdr:col>25</xdr:col>
                <xdr:colOff>601980</xdr:colOff>
                <xdr:row>2</xdr:row>
                <xdr:rowOff>381000</xdr:rowOff>
              </to>
            </anchor>
          </objectPr>
        </oleObject>
      </mc:Choice>
      <mc:Fallback>
        <oleObject progId="Equation.DSMT4" shapeId="1063" r:id="rId6"/>
      </mc:Fallback>
    </mc:AlternateContent>
    <mc:AlternateContent xmlns:mc="http://schemas.openxmlformats.org/markup-compatibility/2006">
      <mc:Choice Requires="x14">
        <oleObject progId="Equation.DSMT4" shapeId="1064" r:id="rId8">
          <objectPr defaultSize="0" autoPict="0" r:id="rId9">
            <anchor moveWithCells="1">
              <from>
                <xdr:col>27</xdr:col>
                <xdr:colOff>289560</xdr:colOff>
                <xdr:row>2</xdr:row>
                <xdr:rowOff>38100</xdr:rowOff>
              </from>
              <to>
                <xdr:col>27</xdr:col>
                <xdr:colOff>533400</xdr:colOff>
                <xdr:row>2</xdr:row>
                <xdr:rowOff>381000</xdr:rowOff>
              </to>
            </anchor>
          </objectPr>
        </oleObject>
      </mc:Choice>
      <mc:Fallback>
        <oleObject progId="Equation.DSMT4" shapeId="1064" r:id="rId8"/>
      </mc:Fallback>
    </mc:AlternateContent>
    <mc:AlternateContent xmlns:mc="http://schemas.openxmlformats.org/markup-compatibility/2006">
      <mc:Choice Requires="x14">
        <oleObject progId="Equation.DSMT4" shapeId="1065" r:id="rId10">
          <objectPr defaultSize="0" autoPict="0" r:id="rId11">
            <anchor moveWithCells="1">
              <from>
                <xdr:col>28</xdr:col>
                <xdr:colOff>289560</xdr:colOff>
                <xdr:row>2</xdr:row>
                <xdr:rowOff>38100</xdr:rowOff>
              </from>
              <to>
                <xdr:col>28</xdr:col>
                <xdr:colOff>533400</xdr:colOff>
                <xdr:row>2</xdr:row>
                <xdr:rowOff>381000</xdr:rowOff>
              </to>
            </anchor>
          </objectPr>
        </oleObject>
      </mc:Choice>
      <mc:Fallback>
        <oleObject progId="Equation.DSMT4" shapeId="1065" r:id="rId10"/>
      </mc:Fallback>
    </mc:AlternateContent>
    <mc:AlternateContent xmlns:mc="http://schemas.openxmlformats.org/markup-compatibility/2006">
      <mc:Choice Requires="x14">
        <oleObject progId="Equation.DSMT4" shapeId="1067" r:id="rId12">
          <objectPr defaultSize="0" autoPict="0" r:id="rId13">
            <anchor moveWithCells="1">
              <from>
                <xdr:col>22</xdr:col>
                <xdr:colOff>289560</xdr:colOff>
                <xdr:row>2</xdr:row>
                <xdr:rowOff>38100</xdr:rowOff>
              </from>
              <to>
                <xdr:col>22</xdr:col>
                <xdr:colOff>533400</xdr:colOff>
                <xdr:row>2</xdr:row>
                <xdr:rowOff>381000</xdr:rowOff>
              </to>
            </anchor>
          </objectPr>
        </oleObject>
      </mc:Choice>
      <mc:Fallback>
        <oleObject progId="Equation.DSMT4" shapeId="1067" r:id="rId12"/>
      </mc:Fallback>
    </mc:AlternateContent>
    <mc:AlternateContent xmlns:mc="http://schemas.openxmlformats.org/markup-compatibility/2006">
      <mc:Choice Requires="x14">
        <oleObject progId="Equation.DSMT4" shapeId="1068" r:id="rId14">
          <objectPr defaultSize="0" autoPict="0" r:id="rId15">
            <anchor moveWithCells="1" sizeWithCells="1">
              <from>
                <xdr:col>19</xdr:col>
                <xdr:colOff>746760</xdr:colOff>
                <xdr:row>8</xdr:row>
                <xdr:rowOff>152400</xdr:rowOff>
              </from>
              <to>
                <xdr:col>21</xdr:col>
                <xdr:colOff>746760</xdr:colOff>
                <xdr:row>10</xdr:row>
                <xdr:rowOff>144780</xdr:rowOff>
              </to>
            </anchor>
          </objectPr>
        </oleObject>
      </mc:Choice>
      <mc:Fallback>
        <oleObject progId="Equation.DSMT4" shapeId="1068" r:id="rId14"/>
      </mc:Fallback>
    </mc:AlternateContent>
    <mc:AlternateContent xmlns:mc="http://schemas.openxmlformats.org/markup-compatibility/2006">
      <mc:Choice Requires="x14">
        <oleObject progId="Equation.DSMT4" shapeId="1071" r:id="rId16">
          <objectPr defaultSize="0" autoPict="0" r:id="rId17">
            <anchor moveWithCells="1">
              <from>
                <xdr:col>21</xdr:col>
                <xdr:colOff>289560</xdr:colOff>
                <xdr:row>2</xdr:row>
                <xdr:rowOff>38100</xdr:rowOff>
              </from>
              <to>
                <xdr:col>21</xdr:col>
                <xdr:colOff>533400</xdr:colOff>
                <xdr:row>2</xdr:row>
                <xdr:rowOff>381000</xdr:rowOff>
              </to>
            </anchor>
          </objectPr>
        </oleObject>
      </mc:Choice>
      <mc:Fallback>
        <oleObject progId="Equation.DSMT4" shapeId="1071" r:id="rId16"/>
      </mc:Fallback>
    </mc:AlternateContent>
    <mc:AlternateContent xmlns:mc="http://schemas.openxmlformats.org/markup-compatibility/2006">
      <mc:Choice Requires="x14">
        <oleObject progId="Equation.DSMT4" shapeId="1072" r:id="rId18">
          <objectPr defaultSize="0" autoPict="0" r:id="rId19">
            <anchor moveWithCells="1">
              <from>
                <xdr:col>19</xdr:col>
                <xdr:colOff>236220</xdr:colOff>
                <xdr:row>11</xdr:row>
                <xdr:rowOff>38100</xdr:rowOff>
              </from>
              <to>
                <xdr:col>21</xdr:col>
                <xdr:colOff>746760</xdr:colOff>
                <xdr:row>13</xdr:row>
                <xdr:rowOff>175260</xdr:rowOff>
              </to>
            </anchor>
          </objectPr>
        </oleObject>
      </mc:Choice>
      <mc:Fallback>
        <oleObject progId="Equation.DSMT4" shapeId="1072" r:id="rId18"/>
      </mc:Fallback>
    </mc:AlternateContent>
    <mc:AlternateContent xmlns:mc="http://schemas.openxmlformats.org/markup-compatibility/2006">
      <mc:Choice Requires="x14">
        <oleObject progId="Equation.DSMT4" shapeId="1073" r:id="rId20">
          <objectPr defaultSize="0" autoPict="0" r:id="rId21">
            <anchor moveWithCells="1">
              <from>
                <xdr:col>18</xdr:col>
                <xdr:colOff>114300</xdr:colOff>
                <xdr:row>14</xdr:row>
                <xdr:rowOff>60960</xdr:rowOff>
              </from>
              <to>
                <xdr:col>21</xdr:col>
                <xdr:colOff>746760</xdr:colOff>
                <xdr:row>17</xdr:row>
                <xdr:rowOff>22860</xdr:rowOff>
              </to>
            </anchor>
          </objectPr>
        </oleObject>
      </mc:Choice>
      <mc:Fallback>
        <oleObject progId="Equation.DSMT4" shapeId="1073" r:id="rId20"/>
      </mc:Fallback>
    </mc:AlternateContent>
    <mc:AlternateContent xmlns:mc="http://schemas.openxmlformats.org/markup-compatibility/2006">
      <mc:Choice Requires="x14">
        <oleObject progId="Equation.DSMT4" shapeId="1076" r:id="rId22">
          <objectPr defaultSize="0" autoPict="0" r:id="rId23">
            <anchor moveWithCells="1">
              <from>
                <xdr:col>26</xdr:col>
                <xdr:colOff>373380</xdr:colOff>
                <xdr:row>22</xdr:row>
                <xdr:rowOff>182880</xdr:rowOff>
              </from>
              <to>
                <xdr:col>27</xdr:col>
                <xdr:colOff>731520</xdr:colOff>
                <xdr:row>28</xdr:row>
                <xdr:rowOff>30480</xdr:rowOff>
              </to>
            </anchor>
          </objectPr>
        </oleObject>
      </mc:Choice>
      <mc:Fallback>
        <oleObject progId="Equation.DSMT4" shapeId="1076" r:id="rId22"/>
      </mc:Fallback>
    </mc:AlternateContent>
    <mc:AlternateContent xmlns:mc="http://schemas.openxmlformats.org/markup-compatibility/2006">
      <mc:Choice Requires="x14">
        <oleObject progId="Equation.DSMT4" shapeId="1077" r:id="rId24">
          <objectPr defaultSize="0" autoPict="0" r:id="rId25">
            <anchor moveWithCells="1">
              <from>
                <xdr:col>25</xdr:col>
                <xdr:colOff>518160</xdr:colOff>
                <xdr:row>19</xdr:row>
                <xdr:rowOff>45720</xdr:rowOff>
              </from>
              <to>
                <xdr:col>27</xdr:col>
                <xdr:colOff>731520</xdr:colOff>
                <xdr:row>22</xdr:row>
                <xdr:rowOff>7620</xdr:rowOff>
              </to>
            </anchor>
          </objectPr>
        </oleObject>
      </mc:Choice>
      <mc:Fallback>
        <oleObject progId="Equation.DSMT4" shapeId="1077" r:id="rId24"/>
      </mc:Fallback>
    </mc:AlternateContent>
    <mc:AlternateContent xmlns:mc="http://schemas.openxmlformats.org/markup-compatibility/2006">
      <mc:Choice Requires="x14">
        <oleObject progId="Equation.DSMT4" shapeId="1090" r:id="rId26">
          <objectPr defaultSize="0" autoPict="0" r:id="rId27">
            <anchor moveWithCells="1">
              <from>
                <xdr:col>26</xdr:col>
                <xdr:colOff>289560</xdr:colOff>
                <xdr:row>2</xdr:row>
                <xdr:rowOff>38100</xdr:rowOff>
              </from>
              <to>
                <xdr:col>26</xdr:col>
                <xdr:colOff>533400</xdr:colOff>
                <xdr:row>2</xdr:row>
                <xdr:rowOff>381000</xdr:rowOff>
              </to>
            </anchor>
          </objectPr>
        </oleObject>
      </mc:Choice>
      <mc:Fallback>
        <oleObject progId="Equation.DSMT4" shapeId="1090" r:id="rId26"/>
      </mc:Fallback>
    </mc:AlternateContent>
    <mc:AlternateContent xmlns:mc="http://schemas.openxmlformats.org/markup-compatibility/2006">
      <mc:Choice Requires="x14">
        <oleObject progId="Equation.DSMT4" shapeId="1093" r:id="rId28">
          <objectPr defaultSize="0" autoPict="0" r:id="rId29">
            <anchor moveWithCells="1">
              <from>
                <xdr:col>23</xdr:col>
                <xdr:colOff>335280</xdr:colOff>
                <xdr:row>10</xdr:row>
                <xdr:rowOff>30480</xdr:rowOff>
              </from>
              <to>
                <xdr:col>27</xdr:col>
                <xdr:colOff>746760</xdr:colOff>
                <xdr:row>14</xdr:row>
                <xdr:rowOff>7620</xdr:rowOff>
              </to>
            </anchor>
          </objectPr>
        </oleObject>
      </mc:Choice>
      <mc:Fallback>
        <oleObject progId="Equation.DSMT4" shapeId="1093" r:id="rId28"/>
      </mc:Fallback>
    </mc:AlternateContent>
    <mc:AlternateContent xmlns:mc="http://schemas.openxmlformats.org/markup-compatibility/2006">
      <mc:Choice Requires="x14">
        <oleObject progId="Equation.DSMT4" shapeId="1099" r:id="rId30">
          <objectPr defaultSize="0" autoPict="0" r:id="rId31">
            <anchor moveWithCells="1">
              <from>
                <xdr:col>23</xdr:col>
                <xdr:colOff>297180</xdr:colOff>
                <xdr:row>14</xdr:row>
                <xdr:rowOff>0</xdr:rowOff>
              </from>
              <to>
                <xdr:col>27</xdr:col>
                <xdr:colOff>723900</xdr:colOff>
                <xdr:row>17</xdr:row>
                <xdr:rowOff>182880</xdr:rowOff>
              </to>
            </anchor>
          </objectPr>
        </oleObject>
      </mc:Choice>
      <mc:Fallback>
        <oleObject progId="Equation.DSMT4" shapeId="1099" r:id="rId3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Ejercicio 8. Trabajo 1</vt:lpstr>
      <vt:lpstr>Ejercicio 9. Trabajo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JOSÉ ALBERTO HERMOSO GUTIÉRREZ</cp:lastModifiedBy>
  <dcterms:created xsi:type="dcterms:W3CDTF">2021-09-18T07:51:18Z</dcterms:created>
  <dcterms:modified xsi:type="dcterms:W3CDTF">2023-10-05T17:09:20Z</dcterms:modified>
</cp:coreProperties>
</file>