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fa\Dropbox\5 betas\artículos\FormulacionExacta\"/>
    </mc:Choice>
  </mc:AlternateContent>
  <bookViews>
    <workbookView xWindow="0" yWindow="0" windowWidth="14895" windowHeight="997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L33" i="1"/>
  <c r="K34" i="1"/>
  <c r="K33" i="1"/>
  <c r="J28" i="1"/>
  <c r="J5" i="1"/>
  <c r="J6" i="1"/>
  <c r="J7" i="1"/>
  <c r="J8" i="1"/>
  <c r="J9" i="1"/>
  <c r="J10" i="1"/>
  <c r="J11" i="1"/>
  <c r="J12" i="1"/>
  <c r="J14" i="1"/>
  <c r="J15" i="1"/>
  <c r="J16" i="1"/>
  <c r="J18" i="1"/>
  <c r="J19" i="1"/>
  <c r="J20" i="1"/>
  <c r="J21" i="1"/>
  <c r="J22" i="1"/>
  <c r="J23" i="1"/>
  <c r="J24" i="1"/>
  <c r="J25" i="1"/>
  <c r="J26" i="1"/>
  <c r="J4" i="1"/>
  <c r="K28" i="1" l="1"/>
  <c r="K29" i="1"/>
  <c r="K30" i="1"/>
  <c r="K31" i="1"/>
  <c r="K32" i="1"/>
  <c r="H16" i="1"/>
  <c r="K16" i="1"/>
  <c r="L16" i="1" s="1"/>
  <c r="H15" i="1"/>
  <c r="D15" i="1"/>
  <c r="D16" i="1"/>
  <c r="I16" i="1" s="1"/>
  <c r="E16" i="1"/>
  <c r="C16" i="1"/>
  <c r="E15" i="1"/>
  <c r="K15" i="1" s="1"/>
  <c r="L15" i="1" s="1"/>
  <c r="C15" i="1"/>
  <c r="E14" i="1"/>
  <c r="K14" i="1" s="1"/>
  <c r="L14" i="1" s="1"/>
  <c r="C14" i="1"/>
  <c r="D14" i="1" s="1"/>
  <c r="I14" i="1" s="1"/>
  <c r="D18" i="1"/>
  <c r="C38" i="1"/>
  <c r="C37" i="1"/>
  <c r="C36" i="1"/>
  <c r="E38" i="1"/>
  <c r="E37" i="1"/>
  <c r="E36" i="1"/>
  <c r="I15" i="1" l="1"/>
  <c r="H14" i="1"/>
  <c r="K5" i="1"/>
  <c r="L5" i="1" s="1"/>
  <c r="K6" i="1"/>
  <c r="L6" i="1" s="1"/>
  <c r="K7" i="1"/>
  <c r="L7" i="1" s="1"/>
  <c r="H6" i="1"/>
  <c r="H7" i="1"/>
  <c r="H5" i="1"/>
  <c r="D5" i="1"/>
  <c r="I5" i="1" s="1"/>
  <c r="D6" i="1"/>
  <c r="I6" i="1" s="1"/>
  <c r="D7" i="1"/>
  <c r="I7" i="1" s="1"/>
  <c r="L28" i="1" l="1"/>
  <c r="L29" i="1"/>
  <c r="L30" i="1"/>
  <c r="L31" i="1"/>
  <c r="L32" i="1"/>
  <c r="L4" i="1"/>
  <c r="K8" i="1"/>
  <c r="K9" i="1"/>
  <c r="L9" i="1" s="1"/>
  <c r="K10" i="1"/>
  <c r="L10" i="1" s="1"/>
  <c r="K11" i="1"/>
  <c r="L11" i="1" s="1"/>
  <c r="K12" i="1"/>
  <c r="L12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4" i="1"/>
  <c r="D8" i="1"/>
  <c r="I8" i="1" s="1"/>
  <c r="D9" i="1"/>
  <c r="I9" i="1" s="1"/>
  <c r="D10" i="1"/>
  <c r="I10" i="1" s="1"/>
  <c r="D11" i="1"/>
  <c r="I11" i="1" s="1"/>
  <c r="D12" i="1"/>
  <c r="I12" i="1" s="1"/>
  <c r="I18" i="1"/>
  <c r="D19" i="1"/>
  <c r="I19" i="1" s="1"/>
  <c r="D20" i="1"/>
  <c r="I20" i="1" s="1"/>
  <c r="D21" i="1"/>
  <c r="I21" i="1" s="1"/>
  <c r="D22" i="1"/>
  <c r="I22" i="1" s="1"/>
  <c r="D23" i="1"/>
  <c r="I23" i="1" s="1"/>
  <c r="D24" i="1"/>
  <c r="I24" i="1" s="1"/>
  <c r="D25" i="1"/>
  <c r="I25" i="1" s="1"/>
  <c r="D26" i="1"/>
  <c r="I26" i="1" s="1"/>
  <c r="D28" i="1"/>
  <c r="I28" i="1" s="1"/>
  <c r="D29" i="1"/>
  <c r="I29" i="1" s="1"/>
  <c r="D30" i="1"/>
  <c r="I30" i="1" s="1"/>
  <c r="D31" i="1"/>
  <c r="I31" i="1" s="1"/>
  <c r="D32" i="1"/>
  <c r="I32" i="1" s="1"/>
  <c r="D4" i="1"/>
  <c r="I4" i="1" s="1"/>
  <c r="J29" i="1"/>
  <c r="J30" i="1"/>
  <c r="J31" i="1"/>
  <c r="J32" i="1"/>
  <c r="L8" i="1" l="1"/>
  <c r="J33" i="1"/>
  <c r="I34" i="1"/>
  <c r="I33" i="1"/>
  <c r="J34" i="1"/>
</calcChain>
</file>

<file path=xl/sharedStrings.xml><?xml version="1.0" encoding="utf-8"?>
<sst xmlns="http://schemas.openxmlformats.org/spreadsheetml/2006/main" count="52" uniqueCount="50">
  <si>
    <t>Polystyrene</t>
  </si>
  <si>
    <t>Nickel Steel 535</t>
  </si>
  <si>
    <t>Steel 60C2H2a</t>
  </si>
  <si>
    <t>”Armco” iron</t>
  </si>
  <si>
    <t>Glass (pyrex)</t>
  </si>
  <si>
    <t>NaCl</t>
  </si>
  <si>
    <t>NaF</t>
  </si>
  <si>
    <t>KBr</t>
  </si>
  <si>
    <t>KCl</t>
  </si>
  <si>
    <t>Si</t>
  </si>
  <si>
    <t>Ag</t>
  </si>
  <si>
    <t>Au</t>
  </si>
  <si>
    <t>Cu</t>
  </si>
  <si>
    <t>SiO2</t>
  </si>
  <si>
    <t>Methanol</t>
  </si>
  <si>
    <t>Ethanol</t>
  </si>
  <si>
    <t>Mercury</t>
  </si>
  <si>
    <t>Glycerol</t>
  </si>
  <si>
    <t>Distilled water</t>
  </si>
  <si>
    <r>
      <rPr>
        <sz val="11"/>
        <color theme="1"/>
        <rFont val="Symbol"/>
        <family val="1"/>
        <charset val="2"/>
      </rPr>
      <t>l</t>
    </r>
    <r>
      <rPr>
        <sz val="11"/>
        <color theme="1"/>
        <rFont val="Calibri"/>
        <family val="2"/>
        <scheme val="minor"/>
      </rPr>
      <t>[GPa]</t>
    </r>
  </si>
  <si>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[GPa]</t>
    </r>
  </si>
  <si>
    <t>A[GPa]</t>
  </si>
  <si>
    <t>B[GPa]</t>
  </si>
  <si>
    <t>C[GPa]</t>
  </si>
  <si>
    <r>
      <rPr>
        <sz val="11"/>
        <color theme="1"/>
        <rFont val="Symbol"/>
        <family val="1"/>
        <charset val="2"/>
      </rPr>
      <t>b</t>
    </r>
    <r>
      <rPr>
        <sz val="10"/>
        <color theme="1"/>
        <rFont val="Calibri"/>
        <family val="2"/>
        <scheme val="minor"/>
      </rPr>
      <t>H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</si>
  <si>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vp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</si>
  <si>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ds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</si>
  <si>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cp</t>
    </r>
  </si>
  <si>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cs</t>
    </r>
  </si>
  <si>
    <t>K[GPa]</t>
  </si>
  <si>
    <t>Máximo:</t>
  </si>
  <si>
    <t>Mínimo:</t>
  </si>
  <si>
    <t>AL7075-Muir</t>
  </si>
  <si>
    <t>AL7075-Stobbe</t>
  </si>
  <si>
    <t>AL2S-Smith</t>
  </si>
  <si>
    <t>AL7075-Debuget</t>
  </si>
  <si>
    <t>2.25</t>
  </si>
  <si>
    <t>Phant1-Catheline</t>
  </si>
  <si>
    <t>Phant2-Catheline</t>
  </si>
  <si>
    <t>Phant3-Catheline</t>
  </si>
  <si>
    <t>Materiales comprensibles</t>
  </si>
  <si>
    <t>Phantoms 1, 2 y 3 usados en Catheline 2003</t>
  </si>
  <si>
    <t>Phant1-Media</t>
  </si>
  <si>
    <t>Phant3-Media</t>
  </si>
  <si>
    <t>Phant2-Media</t>
  </si>
  <si>
    <t>Cristales</t>
  </si>
  <si>
    <t>Líquidos</t>
  </si>
  <si>
    <t>dividido por 4 mu = 0</t>
  </si>
  <si>
    <t>Indeterminado</t>
  </si>
  <si>
    <t>Sólo relevante beta 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</si>
</sst>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0" fillId="0" borderId="4" xfId="0" applyBorder="1"/>
    <xf numFmtId="0" fontId="0" fillId="0" borderId="0" xfId="0" applyBorder="1" applyAlignment="1">
      <alignment horizontal="right"/>
    </xf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64" fontId="0" fillId="2" borderId="4" xfId="0" applyNumberFormat="1" applyFill="1" applyBorder="1" applyAlignment="1">
      <alignment horizontal="right"/>
    </xf>
    <xf numFmtId="164" fontId="0" fillId="2" borderId="0" xfId="0" applyNumberFormat="1" applyFill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0" borderId="12" xfId="0" applyBorder="1"/>
    <xf numFmtId="2" fontId="0" fillId="0" borderId="3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65" fontId="0" fillId="0" borderId="0" xfId="0" applyNumberFormat="1"/>
    <xf numFmtId="164" fontId="0" fillId="0" borderId="0" xfId="0" applyNumberFormat="1" applyBorder="1" applyAlignment="1"/>
    <xf numFmtId="0" fontId="0" fillId="0" borderId="3" xfId="0" applyBorder="1" applyAlignment="1">
      <alignment horizontal="right"/>
    </xf>
    <xf numFmtId="0" fontId="3" fillId="0" borderId="1" xfId="0" applyFont="1" applyBorder="1"/>
    <xf numFmtId="164" fontId="0" fillId="0" borderId="2" xfId="0" applyNumberFormat="1" applyBorder="1" applyAlignment="1"/>
    <xf numFmtId="0" fontId="3" fillId="0" borderId="2" xfId="0" applyFont="1" applyBorder="1"/>
    <xf numFmtId="0" fontId="3" fillId="0" borderId="4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tabSelected="1" workbookViewId="0">
      <selection activeCell="N12" sqref="N12"/>
    </sheetView>
  </sheetViews>
  <sheetFormatPr baseColWidth="10" defaultRowHeight="15" x14ac:dyDescent="0.25"/>
  <cols>
    <col min="1" max="1" width="15.85546875" customWidth="1"/>
    <col min="2" max="7" width="7.85546875" customWidth="1"/>
    <col min="8" max="8" width="8.140625" customWidth="1"/>
    <col min="9" max="12" width="9.28515625" customWidth="1"/>
  </cols>
  <sheetData>
    <row r="2" spans="1:13" x14ac:dyDescent="0.25">
      <c r="A2" s="7"/>
      <c r="B2" s="10" t="s">
        <v>19</v>
      </c>
      <c r="C2" s="8" t="s">
        <v>20</v>
      </c>
      <c r="D2" s="8" t="s">
        <v>29</v>
      </c>
      <c r="E2" s="8" t="s">
        <v>21</v>
      </c>
      <c r="F2" s="8" t="s">
        <v>22</v>
      </c>
      <c r="G2" s="8" t="s">
        <v>23</v>
      </c>
      <c r="H2" s="9" t="s">
        <v>24</v>
      </c>
      <c r="I2" s="29" t="s">
        <v>25</v>
      </c>
      <c r="J2" s="30" t="s">
        <v>26</v>
      </c>
      <c r="K2" s="30" t="s">
        <v>27</v>
      </c>
      <c r="L2" s="9" t="s">
        <v>28</v>
      </c>
    </row>
    <row r="3" spans="1:13" x14ac:dyDescent="0.25">
      <c r="A3" s="38" t="s">
        <v>40</v>
      </c>
      <c r="B3" s="11"/>
      <c r="C3" s="2"/>
      <c r="D3" s="2"/>
      <c r="E3" s="2"/>
      <c r="F3" s="2"/>
      <c r="G3" s="2"/>
      <c r="H3" s="37"/>
      <c r="I3" s="17"/>
      <c r="J3" s="18"/>
      <c r="K3" s="18"/>
      <c r="L3" s="37"/>
    </row>
    <row r="4" spans="1:13" x14ac:dyDescent="0.25">
      <c r="A4" s="3" t="s">
        <v>32</v>
      </c>
      <c r="B4" s="12">
        <v>52.04</v>
      </c>
      <c r="C4" s="4">
        <v>25.86</v>
      </c>
      <c r="D4" s="25">
        <f>B4+2*C4/3</f>
        <v>69.28</v>
      </c>
      <c r="E4" s="4">
        <v>-334.5</v>
      </c>
      <c r="F4" s="4">
        <v>-125.35</v>
      </c>
      <c r="G4" s="4">
        <v>-60.5</v>
      </c>
      <c r="H4" s="33">
        <v>5.93</v>
      </c>
      <c r="I4" s="17">
        <f>(6*B4-8*C4+E4+9*F4+9*G4)/(9*D4)</f>
        <v>-3.0500866050808315</v>
      </c>
      <c r="J4" s="18">
        <f>E4/(4*C4)+1</f>
        <v>-2.2337587006960558</v>
      </c>
      <c r="K4" s="18">
        <f>(B4+E4/3+F4)/(4*C4)</f>
        <v>-1.7866395978344936</v>
      </c>
      <c r="L4" s="19">
        <f>-6*K4</f>
        <v>10.71983758700696</v>
      </c>
    </row>
    <row r="5" spans="1:13" x14ac:dyDescent="0.25">
      <c r="A5" s="31" t="s">
        <v>33</v>
      </c>
      <c r="B5" s="4">
        <v>52.04</v>
      </c>
      <c r="C5" s="4">
        <v>25.86</v>
      </c>
      <c r="D5" s="25">
        <f t="shared" ref="D5:D7" si="0">B5+2*C5/3</f>
        <v>69.28</v>
      </c>
      <c r="E5" s="4">
        <v>-351.2</v>
      </c>
      <c r="F5" s="4">
        <v>-149.4</v>
      </c>
      <c r="G5" s="4">
        <v>-102.8</v>
      </c>
      <c r="H5" s="33">
        <f>-3/2-(E5+3*F5+G5)/(B5+2*C5)</f>
        <v>7.1950655358519668</v>
      </c>
      <c r="I5" s="17">
        <f t="shared" ref="I5:I7" si="1">(6*B5-8*C5+E5+9*F5+9*G5)/(9*D5)</f>
        <v>-4.0345778804208363</v>
      </c>
      <c r="J5" s="18">
        <f t="shared" ref="J5:J28" si="2">E5/(4*C5)+1</f>
        <v>-2.3952049497293117</v>
      </c>
      <c r="K5" s="18">
        <f t="shared" ref="K5:K7" si="3">(B5+E5/3+F5)/(4*C5)</f>
        <v>-2.0729569476669245</v>
      </c>
      <c r="L5" s="19">
        <f t="shared" ref="L5:L7" si="4">-6*K5</f>
        <v>12.437741686001548</v>
      </c>
    </row>
    <row r="6" spans="1:13" x14ac:dyDescent="0.25">
      <c r="A6" s="3" t="s">
        <v>35</v>
      </c>
      <c r="B6" s="12">
        <v>52.04</v>
      </c>
      <c r="C6" s="4">
        <v>25.86</v>
      </c>
      <c r="D6" s="25">
        <f t="shared" si="0"/>
        <v>69.28</v>
      </c>
      <c r="E6" s="4">
        <v>-282</v>
      </c>
      <c r="F6" s="4">
        <v>-179</v>
      </c>
      <c r="G6" s="4">
        <v>53</v>
      </c>
      <c r="H6" s="33">
        <f t="shared" ref="H6:H7" si="5">-3/2-(E6+3*F6+G6)/(B6+2*C6)</f>
        <v>5.8824209714726301</v>
      </c>
      <c r="I6" s="17">
        <f t="shared" si="1"/>
        <v>-2.1020015396458813</v>
      </c>
      <c r="J6" s="18">
        <f t="shared" si="2"/>
        <v>-1.7262180974477959</v>
      </c>
      <c r="K6" s="18">
        <f t="shared" si="3"/>
        <v>-2.1361175560711523</v>
      </c>
      <c r="L6" s="19">
        <f t="shared" si="4"/>
        <v>12.816705336426914</v>
      </c>
    </row>
    <row r="7" spans="1:13" x14ac:dyDescent="0.25">
      <c r="A7" s="3" t="s">
        <v>34</v>
      </c>
      <c r="B7" s="12">
        <v>52.04</v>
      </c>
      <c r="C7" s="4">
        <v>25.86</v>
      </c>
      <c r="D7" s="25">
        <f t="shared" si="0"/>
        <v>69.28</v>
      </c>
      <c r="E7" s="4">
        <v>-408</v>
      </c>
      <c r="F7" s="4">
        <v>-197</v>
      </c>
      <c r="G7" s="4">
        <v>-114</v>
      </c>
      <c r="H7" s="33">
        <f t="shared" si="5"/>
        <v>9.2266769468003087</v>
      </c>
      <c r="I7" s="17">
        <f t="shared" si="1"/>
        <v>-4.9744033872209394</v>
      </c>
      <c r="J7" s="18">
        <f t="shared" si="2"/>
        <v>-2.9443155452436196</v>
      </c>
      <c r="K7" s="18">
        <f t="shared" si="3"/>
        <v>-2.7161639597834499</v>
      </c>
      <c r="L7" s="19">
        <f t="shared" si="4"/>
        <v>16.296983758700698</v>
      </c>
    </row>
    <row r="8" spans="1:13" x14ac:dyDescent="0.25">
      <c r="A8" s="3" t="s">
        <v>2</v>
      </c>
      <c r="B8" s="12">
        <v>107.8</v>
      </c>
      <c r="C8" s="4">
        <v>81.319999999999993</v>
      </c>
      <c r="D8" s="25">
        <f t="shared" ref="D8:D32" si="6">B8+2*C8/3</f>
        <v>162.01333333333332</v>
      </c>
      <c r="E8" s="4">
        <v>-760</v>
      </c>
      <c r="F8" s="4">
        <v>-250</v>
      </c>
      <c r="G8" s="4">
        <v>-90</v>
      </c>
      <c r="H8" s="33">
        <v>4.42</v>
      </c>
      <c r="I8" s="17">
        <f t="shared" ref="I8:I14" si="7">(6*B8-8*C8+E8+9*F8+9*G8)/(9*D8)</f>
        <v>-2.6223904754066885</v>
      </c>
      <c r="J8" s="18">
        <f t="shared" si="2"/>
        <v>-1.3364485981308412</v>
      </c>
      <c r="K8" s="18">
        <f t="shared" ref="K8:K14" si="8">(B8+E8/3+F8)/(4*C8)</f>
        <v>-1.2159780291851126</v>
      </c>
      <c r="L8" s="19">
        <f t="shared" ref="L8:L32" si="9">-6*K8</f>
        <v>7.2958681751106749</v>
      </c>
    </row>
    <row r="9" spans="1:13" x14ac:dyDescent="0.25">
      <c r="A9" s="3" t="s">
        <v>1</v>
      </c>
      <c r="B9" s="12">
        <v>154</v>
      </c>
      <c r="C9" s="4">
        <v>124</v>
      </c>
      <c r="D9" s="25">
        <f t="shared" si="6"/>
        <v>236.66666666666669</v>
      </c>
      <c r="E9" s="4">
        <v>-730</v>
      </c>
      <c r="F9" s="4">
        <v>-230</v>
      </c>
      <c r="G9" s="4">
        <v>-180</v>
      </c>
      <c r="H9" s="33">
        <v>2.48</v>
      </c>
      <c r="I9" s="17">
        <f t="shared" si="7"/>
        <v>-2.1070422535211266</v>
      </c>
      <c r="J9" s="18">
        <f t="shared" si="2"/>
        <v>-0.47177419354838701</v>
      </c>
      <c r="K9" s="18">
        <f t="shared" si="8"/>
        <v>-0.64381720430107536</v>
      </c>
      <c r="L9" s="19">
        <f t="shared" si="9"/>
        <v>3.862903225806452</v>
      </c>
    </row>
    <row r="10" spans="1:13" x14ac:dyDescent="0.25">
      <c r="A10" s="3" t="s">
        <v>0</v>
      </c>
      <c r="B10" s="12">
        <v>2.8</v>
      </c>
      <c r="C10" s="4">
        <v>1.2</v>
      </c>
      <c r="D10" s="25">
        <f t="shared" si="6"/>
        <v>3.5999999999999996</v>
      </c>
      <c r="E10" s="4">
        <v>-10</v>
      </c>
      <c r="F10" s="4">
        <v>-8</v>
      </c>
      <c r="G10" s="4">
        <v>-11</v>
      </c>
      <c r="H10" s="33">
        <v>7.15</v>
      </c>
      <c r="I10" s="17">
        <f t="shared" si="7"/>
        <v>-5.3641975308641978</v>
      </c>
      <c r="J10" s="18">
        <f t="shared" si="2"/>
        <v>-1.0833333333333335</v>
      </c>
      <c r="K10" s="18">
        <f t="shared" si="8"/>
        <v>-1.7777777777777779</v>
      </c>
      <c r="L10" s="19">
        <f t="shared" si="9"/>
        <v>10.666666666666668</v>
      </c>
    </row>
    <row r="11" spans="1:13" x14ac:dyDescent="0.25">
      <c r="A11" s="3" t="s">
        <v>3</v>
      </c>
      <c r="B11" s="12">
        <v>80</v>
      </c>
      <c r="C11" s="4">
        <v>80</v>
      </c>
      <c r="D11" s="25">
        <f t="shared" si="6"/>
        <v>133.33333333333334</v>
      </c>
      <c r="E11" s="4">
        <v>1100</v>
      </c>
      <c r="F11" s="4">
        <v>-1580</v>
      </c>
      <c r="G11" s="4">
        <v>1230</v>
      </c>
      <c r="H11" s="33">
        <v>8.5399999999999991</v>
      </c>
      <c r="I11" s="17">
        <f t="shared" si="7"/>
        <v>-1.8416666666666666</v>
      </c>
      <c r="J11" s="18">
        <f t="shared" si="2"/>
        <v>4.4375</v>
      </c>
      <c r="K11" s="18">
        <f t="shared" si="8"/>
        <v>-3.5416666666666665</v>
      </c>
      <c r="L11" s="19">
        <f t="shared" si="9"/>
        <v>21.25</v>
      </c>
    </row>
    <row r="12" spans="1:13" x14ac:dyDescent="0.25">
      <c r="A12" s="5" t="s">
        <v>4</v>
      </c>
      <c r="B12" s="13">
        <v>16.670000000000002</v>
      </c>
      <c r="C12" s="6">
        <v>25</v>
      </c>
      <c r="D12" s="26">
        <f t="shared" si="6"/>
        <v>33.336666666666673</v>
      </c>
      <c r="E12" s="6">
        <v>420</v>
      </c>
      <c r="F12" s="6">
        <v>-118</v>
      </c>
      <c r="G12" s="6">
        <v>-132</v>
      </c>
      <c r="H12" s="34">
        <v>-0.51</v>
      </c>
      <c r="I12" s="20">
        <f t="shared" si="7"/>
        <v>-6.4326234043262325</v>
      </c>
      <c r="J12" s="21">
        <f t="shared" si="2"/>
        <v>5.2</v>
      </c>
      <c r="K12" s="21">
        <f t="shared" si="8"/>
        <v>0.38670000000000015</v>
      </c>
      <c r="L12" s="22">
        <f t="shared" si="9"/>
        <v>-2.3202000000000007</v>
      </c>
    </row>
    <row r="13" spans="1:13" x14ac:dyDescent="0.25">
      <c r="A13" s="41" t="s">
        <v>41</v>
      </c>
      <c r="B13" s="12"/>
      <c r="C13" s="4"/>
      <c r="D13" s="25"/>
      <c r="E13" s="4"/>
      <c r="F13" s="4"/>
      <c r="G13" s="4"/>
      <c r="H13" s="33"/>
      <c r="I13" s="17"/>
      <c r="J13" s="18"/>
      <c r="K13" s="18"/>
      <c r="L13" s="19"/>
      <c r="M13" s="42" t="s">
        <v>49</v>
      </c>
    </row>
    <row r="14" spans="1:13" x14ac:dyDescent="0.25">
      <c r="A14" t="s">
        <v>42</v>
      </c>
      <c r="B14" s="12">
        <v>2.25</v>
      </c>
      <c r="C14" s="4">
        <f>9.06/1000</f>
        <v>9.0600000000000003E-3</v>
      </c>
      <c r="D14" s="36">
        <f t="shared" si="6"/>
        <v>2.25604</v>
      </c>
      <c r="E14" s="4">
        <f>-64/1000</f>
        <v>-6.4000000000000001E-2</v>
      </c>
      <c r="F14" s="4">
        <v>-12</v>
      </c>
      <c r="G14" s="4">
        <v>2.4</v>
      </c>
      <c r="H14" s="33">
        <f t="shared" ref="H14:H15" si="10">-3/2-(E14+3*F14+G14)/(B14+2*C14)</f>
        <v>13.342248205562315</v>
      </c>
      <c r="I14" s="17">
        <f t="shared" si="7"/>
        <v>-3.5970835820483882</v>
      </c>
      <c r="J14" s="18">
        <f t="shared" si="2"/>
        <v>-0.76600441501103744</v>
      </c>
      <c r="K14" s="18">
        <f t="shared" si="8"/>
        <v>-269.62840323767472</v>
      </c>
      <c r="L14" s="19">
        <f t="shared" ref="L14:L16" si="11">-6*K14</f>
        <v>1617.7704194260482</v>
      </c>
    </row>
    <row r="15" spans="1:13" x14ac:dyDescent="0.25">
      <c r="A15" t="s">
        <v>44</v>
      </c>
      <c r="B15" s="12">
        <v>2.25</v>
      </c>
      <c r="C15" s="4">
        <f>6.35/1000</f>
        <v>6.3499999999999997E-3</v>
      </c>
      <c r="D15" s="36">
        <f t="shared" si="6"/>
        <v>2.2542333333333335</v>
      </c>
      <c r="E15" s="4">
        <f>-101/1000</f>
        <v>-0.10100000000000001</v>
      </c>
      <c r="F15" s="4">
        <v>-14</v>
      </c>
      <c r="G15" s="4">
        <v>3.1</v>
      </c>
      <c r="H15" s="33">
        <f t="shared" si="10"/>
        <v>15.736487382330843</v>
      </c>
      <c r="I15" s="17">
        <f t="shared" ref="I15" si="12">(6*B15-8*C15+E15+9*F15+9*G15)/(9*D15)</f>
        <v>-4.1774143463409583</v>
      </c>
      <c r="J15" s="18">
        <f t="shared" si="2"/>
        <v>-2.976377952755906</v>
      </c>
      <c r="K15" s="18">
        <f t="shared" ref="K15" si="13">(B15+E15/3+F15)/(4*C15)</f>
        <v>-463.92388451443571</v>
      </c>
      <c r="L15" s="19">
        <f t="shared" si="11"/>
        <v>2783.5433070866143</v>
      </c>
    </row>
    <row r="16" spans="1:13" x14ac:dyDescent="0.25">
      <c r="A16" t="s">
        <v>43</v>
      </c>
      <c r="B16" s="12">
        <v>2.25</v>
      </c>
      <c r="C16" s="4">
        <f>9.67/1000</f>
        <v>9.6699999999999998E-3</v>
      </c>
      <c r="D16" s="36">
        <f t="shared" si="6"/>
        <v>2.2564466666666667</v>
      </c>
      <c r="E16" s="4">
        <f>-68/1000</f>
        <v>-6.8000000000000005E-2</v>
      </c>
      <c r="F16" s="4">
        <v>-26</v>
      </c>
      <c r="G16" s="4">
        <v>6.7</v>
      </c>
      <c r="H16" s="33">
        <f t="shared" ref="H16" si="14">-3/2-(E16+3*F16+G16)/(B16+2*C16)</f>
        <v>29.948791278521504</v>
      </c>
      <c r="I16" s="17">
        <f t="shared" ref="I16" si="15">(6*B16-8*C16+E16+9*F16+9*G16)/(9*D16)</f>
        <v>-7.8956668350730403</v>
      </c>
      <c r="J16" s="18">
        <f t="shared" si="2"/>
        <v>-0.75801447776628761</v>
      </c>
      <c r="K16" s="18">
        <f t="shared" ref="K16" si="16">(B16+E16/3+F16)/(4*C16)</f>
        <v>-614.59841433988277</v>
      </c>
      <c r="L16" s="19">
        <f t="shared" si="11"/>
        <v>3687.5904860392966</v>
      </c>
    </row>
    <row r="17" spans="1:13" x14ac:dyDescent="0.25">
      <c r="A17" s="40" t="s">
        <v>45</v>
      </c>
      <c r="B17" s="11"/>
      <c r="C17" s="2"/>
      <c r="D17" s="39"/>
      <c r="E17" s="2"/>
      <c r="F17" s="2"/>
      <c r="G17" s="2"/>
      <c r="H17" s="32"/>
      <c r="I17" s="14"/>
      <c r="J17" s="15"/>
      <c r="K17" s="15"/>
      <c r="L17" s="16"/>
    </row>
    <row r="18" spans="1:13" x14ac:dyDescent="0.25">
      <c r="A18" s="3" t="s">
        <v>5</v>
      </c>
      <c r="B18" s="12">
        <v>13.63</v>
      </c>
      <c r="C18" s="4">
        <v>16</v>
      </c>
      <c r="D18" s="25">
        <f t="shared" si="6"/>
        <v>24.296666666666667</v>
      </c>
      <c r="E18" s="4">
        <v>132</v>
      </c>
      <c r="F18" s="4">
        <v>33</v>
      </c>
      <c r="G18" s="4">
        <v>1.1299999999999999</v>
      </c>
      <c r="H18" s="33">
        <v>-6.56</v>
      </c>
      <c r="I18" s="17">
        <f t="shared" ref="I18:I26" si="17">(6*B18-8*C18+E18+9*F18+9*G18)/(9*D18)</f>
        <v>1.79700004573101</v>
      </c>
      <c r="J18" s="18">
        <f t="shared" si="2"/>
        <v>3.0625</v>
      </c>
      <c r="K18" s="18">
        <f t="shared" ref="K18:K26" si="18">(B18+E18/3+F18)/(4*C18)</f>
        <v>1.4160937499999999</v>
      </c>
      <c r="L18" s="19">
        <f t="shared" si="9"/>
        <v>-8.4965624999999996</v>
      </c>
    </row>
    <row r="19" spans="1:13" x14ac:dyDescent="0.25">
      <c r="A19" s="3" t="s">
        <v>6</v>
      </c>
      <c r="B19" s="12">
        <v>57.66</v>
      </c>
      <c r="C19" s="4">
        <v>29.7</v>
      </c>
      <c r="D19" s="25">
        <f t="shared" si="6"/>
        <v>77.459999999999994</v>
      </c>
      <c r="E19" s="4">
        <v>304</v>
      </c>
      <c r="F19" s="4">
        <v>76</v>
      </c>
      <c r="G19" s="4">
        <v>2.74</v>
      </c>
      <c r="H19" s="33">
        <v>-6.07</v>
      </c>
      <c r="I19" s="17">
        <f t="shared" si="17"/>
        <v>1.6080270820782057</v>
      </c>
      <c r="J19" s="18">
        <f t="shared" si="2"/>
        <v>3.5589225589225588</v>
      </c>
      <c r="K19" s="18">
        <f t="shared" si="18"/>
        <v>1.9780583613916949</v>
      </c>
      <c r="L19" s="19">
        <f t="shared" si="9"/>
        <v>-11.868350168350169</v>
      </c>
    </row>
    <row r="20" spans="1:13" x14ac:dyDescent="0.25">
      <c r="A20" s="3" t="s">
        <v>7</v>
      </c>
      <c r="B20" s="12">
        <v>7.46</v>
      </c>
      <c r="C20" s="4">
        <v>11.2</v>
      </c>
      <c r="D20" s="25">
        <f t="shared" si="6"/>
        <v>14.926666666666666</v>
      </c>
      <c r="E20" s="4">
        <v>7.44</v>
      </c>
      <c r="F20" s="4">
        <v>18.600000000000001</v>
      </c>
      <c r="G20" s="4">
        <v>0.46</v>
      </c>
      <c r="H20" s="33">
        <v>-6.63</v>
      </c>
      <c r="I20" s="17">
        <f t="shared" si="17"/>
        <v>0.99851124013696579</v>
      </c>
      <c r="J20" s="18">
        <f t="shared" si="2"/>
        <v>1.1660714285714286</v>
      </c>
      <c r="K20" s="18">
        <f t="shared" si="18"/>
        <v>0.63705357142857144</v>
      </c>
      <c r="L20" s="19">
        <f t="shared" si="9"/>
        <v>-3.8223214285714286</v>
      </c>
    </row>
    <row r="21" spans="1:13" x14ac:dyDescent="0.25">
      <c r="A21" s="3" t="s">
        <v>8</v>
      </c>
      <c r="B21" s="12">
        <v>9.5399999999999991</v>
      </c>
      <c r="C21" s="4">
        <v>12.14</v>
      </c>
      <c r="D21" s="25">
        <f t="shared" si="6"/>
        <v>17.633333333333333</v>
      </c>
      <c r="E21" s="4">
        <v>82.8</v>
      </c>
      <c r="F21" s="4">
        <v>20.7</v>
      </c>
      <c r="G21" s="4">
        <v>0.62</v>
      </c>
      <c r="H21" s="33">
        <v>-5.8</v>
      </c>
      <c r="I21" s="17">
        <f t="shared" si="17"/>
        <v>1.4795211090107121</v>
      </c>
      <c r="J21" s="18">
        <f t="shared" si="2"/>
        <v>2.7051070840197693</v>
      </c>
      <c r="K21" s="18">
        <f t="shared" si="18"/>
        <v>1.1911037891268534</v>
      </c>
      <c r="L21" s="19">
        <f t="shared" si="9"/>
        <v>-7.1466227347611202</v>
      </c>
    </row>
    <row r="22" spans="1:13" x14ac:dyDescent="0.25">
      <c r="A22" s="3" t="s">
        <v>9</v>
      </c>
      <c r="B22" s="12">
        <v>65.08</v>
      </c>
      <c r="C22" s="4">
        <v>51.14</v>
      </c>
      <c r="D22" s="25">
        <f t="shared" si="6"/>
        <v>99.173333333333332</v>
      </c>
      <c r="E22" s="4">
        <v>-256</v>
      </c>
      <c r="F22" s="4">
        <v>12</v>
      </c>
      <c r="G22" s="4">
        <v>-2.67</v>
      </c>
      <c r="H22" s="33">
        <v>-0.2</v>
      </c>
      <c r="I22" s="17">
        <f t="shared" si="17"/>
        <v>-0.21362149323294793</v>
      </c>
      <c r="J22" s="18">
        <f t="shared" si="2"/>
        <v>-0.25146656237778653</v>
      </c>
      <c r="K22" s="18">
        <f t="shared" si="18"/>
        <v>-4.034676052665883E-2</v>
      </c>
      <c r="L22" s="19">
        <f t="shared" si="9"/>
        <v>0.24208056315995297</v>
      </c>
    </row>
    <row r="23" spans="1:13" x14ac:dyDescent="0.25">
      <c r="A23" s="3" t="s">
        <v>10</v>
      </c>
      <c r="B23" s="12">
        <v>86.22</v>
      </c>
      <c r="C23" s="4">
        <v>30.29</v>
      </c>
      <c r="D23" s="25">
        <f t="shared" si="6"/>
        <v>106.41333333333333</v>
      </c>
      <c r="E23" s="4">
        <v>332</v>
      </c>
      <c r="F23" s="4">
        <v>56</v>
      </c>
      <c r="G23" s="4">
        <v>7.88</v>
      </c>
      <c r="H23" s="33">
        <v>-4.96</v>
      </c>
      <c r="I23" s="17">
        <f t="shared" si="17"/>
        <v>1.2340976485820492</v>
      </c>
      <c r="J23" s="18">
        <f t="shared" si="2"/>
        <v>3.7401782766589635</v>
      </c>
      <c r="K23" s="18">
        <f t="shared" si="18"/>
        <v>2.0872125013755913</v>
      </c>
      <c r="L23" s="19">
        <f t="shared" si="9"/>
        <v>-12.523275008253549</v>
      </c>
    </row>
    <row r="24" spans="1:13" x14ac:dyDescent="0.25">
      <c r="A24" s="3" t="s">
        <v>11</v>
      </c>
      <c r="B24" s="12">
        <v>112.86</v>
      </c>
      <c r="C24" s="4">
        <v>28.21</v>
      </c>
      <c r="D24" s="25">
        <f t="shared" si="6"/>
        <v>131.66666666666666</v>
      </c>
      <c r="E24" s="4">
        <v>-48</v>
      </c>
      <c r="F24" s="4">
        <v>-13</v>
      </c>
      <c r="G24" s="4">
        <v>-9.7100000000000009</v>
      </c>
      <c r="H24" s="33">
        <v>-0.93</v>
      </c>
      <c r="I24" s="17">
        <f t="shared" si="17"/>
        <v>0.16800843881856536</v>
      </c>
      <c r="J24" s="18">
        <f t="shared" si="2"/>
        <v>0.57461892945763915</v>
      </c>
      <c r="K24" s="18">
        <f t="shared" si="18"/>
        <v>0.74317617866004959</v>
      </c>
      <c r="L24" s="19">
        <f t="shared" si="9"/>
        <v>-4.4590570719602978</v>
      </c>
    </row>
    <row r="25" spans="1:13" x14ac:dyDescent="0.25">
      <c r="A25" s="3" t="s">
        <v>12</v>
      </c>
      <c r="B25" s="12">
        <v>94.36</v>
      </c>
      <c r="C25" s="4">
        <v>44.4</v>
      </c>
      <c r="D25" s="25">
        <f t="shared" si="6"/>
        <v>123.96</v>
      </c>
      <c r="E25" s="4">
        <v>380</v>
      </c>
      <c r="F25" s="4">
        <v>-3</v>
      </c>
      <c r="G25" s="4">
        <v>-2.08</v>
      </c>
      <c r="H25" s="33">
        <v>-3.51</v>
      </c>
      <c r="I25" s="17">
        <f t="shared" si="17"/>
        <v>0.48872396113441618</v>
      </c>
      <c r="J25" s="18">
        <f t="shared" si="2"/>
        <v>3.1396396396396398</v>
      </c>
      <c r="K25" s="18">
        <f t="shared" si="18"/>
        <v>1.2276276276276277</v>
      </c>
      <c r="L25" s="19">
        <f t="shared" si="9"/>
        <v>-7.365765765765766</v>
      </c>
    </row>
    <row r="26" spans="1:13" x14ac:dyDescent="0.25">
      <c r="A26" s="5" t="s">
        <v>13</v>
      </c>
      <c r="B26" s="13">
        <v>16.09</v>
      </c>
      <c r="C26" s="6">
        <v>31.24</v>
      </c>
      <c r="D26" s="26">
        <f t="shared" si="6"/>
        <v>36.916666666666664</v>
      </c>
      <c r="E26" s="6">
        <v>870</v>
      </c>
      <c r="F26" s="6">
        <v>-276</v>
      </c>
      <c r="G26" s="6">
        <v>-12.25</v>
      </c>
      <c r="H26" s="34">
        <v>-1.88</v>
      </c>
      <c r="I26" s="20">
        <f t="shared" si="17"/>
        <v>-5.6512565838976681</v>
      </c>
      <c r="J26" s="21">
        <f t="shared" si="2"/>
        <v>7.9622279129321383</v>
      </c>
      <c r="K26" s="21">
        <f t="shared" si="18"/>
        <v>0.24079705505761825</v>
      </c>
      <c r="L26" s="22">
        <f t="shared" si="9"/>
        <v>-1.4447823303457095</v>
      </c>
    </row>
    <row r="27" spans="1:13" x14ac:dyDescent="0.25">
      <c r="A27" s="38" t="s">
        <v>46</v>
      </c>
      <c r="B27" s="11"/>
      <c r="C27" s="2"/>
      <c r="D27" s="24"/>
      <c r="E27" s="2"/>
      <c r="F27" s="2"/>
      <c r="G27" s="2"/>
      <c r="H27" s="32"/>
      <c r="I27" s="14"/>
      <c r="J27" s="15"/>
      <c r="K27" s="15"/>
      <c r="L27" s="16"/>
    </row>
    <row r="28" spans="1:13" x14ac:dyDescent="0.25">
      <c r="A28" s="3" t="s">
        <v>18</v>
      </c>
      <c r="B28" s="12">
        <v>2.15</v>
      </c>
      <c r="C28" s="4">
        <v>0</v>
      </c>
      <c r="D28" s="25">
        <f t="shared" si="6"/>
        <v>2.15</v>
      </c>
      <c r="E28" s="4">
        <v>0</v>
      </c>
      <c r="F28" s="4">
        <v>-2.15</v>
      </c>
      <c r="G28" s="4">
        <v>-4.3</v>
      </c>
      <c r="H28" s="33">
        <v>3.5</v>
      </c>
      <c r="I28" s="17">
        <f>(6*B28-8*C28+E28+9*F28+9*G28)/(9*D28)</f>
        <v>-2.333333333333333</v>
      </c>
      <c r="J28" s="18">
        <f>E28+4*C28</f>
        <v>0</v>
      </c>
      <c r="K28" s="18" t="e">
        <f t="shared" ref="K28:K32" si="19">(B28+E28/3+F28)/(4*C28)</f>
        <v>#DIV/0!</v>
      </c>
      <c r="L28" s="19" t="e">
        <f t="shared" si="9"/>
        <v>#DIV/0!</v>
      </c>
      <c r="M28" t="s">
        <v>47</v>
      </c>
    </row>
    <row r="29" spans="1:13" x14ac:dyDescent="0.25">
      <c r="A29" s="3" t="s">
        <v>14</v>
      </c>
      <c r="B29" s="12">
        <v>0.82</v>
      </c>
      <c r="C29" s="4">
        <v>0</v>
      </c>
      <c r="D29" s="25">
        <f t="shared" si="6"/>
        <v>0.82</v>
      </c>
      <c r="E29" s="4">
        <v>0</v>
      </c>
      <c r="F29" s="4">
        <v>-0.82</v>
      </c>
      <c r="G29" s="4">
        <v>-3.53</v>
      </c>
      <c r="H29" s="33">
        <v>5.8</v>
      </c>
      <c r="I29" s="17">
        <f>(6*B29-8*C29+E29+9*F29+9*G29)/(9*D29)</f>
        <v>-4.6382113821138207</v>
      </c>
      <c r="J29" s="18">
        <f>E29+4*C29</f>
        <v>0</v>
      </c>
      <c r="K29" s="18" t="e">
        <f t="shared" si="19"/>
        <v>#DIV/0!</v>
      </c>
      <c r="L29" s="19" t="e">
        <f t="shared" si="9"/>
        <v>#DIV/0!</v>
      </c>
      <c r="M29" t="s">
        <v>48</v>
      </c>
    </row>
    <row r="30" spans="1:13" x14ac:dyDescent="0.25">
      <c r="A30" s="3" t="s">
        <v>15</v>
      </c>
      <c r="B30" s="12">
        <v>1.06</v>
      </c>
      <c r="C30" s="4">
        <v>0</v>
      </c>
      <c r="D30" s="25">
        <f t="shared" si="6"/>
        <v>1.06</v>
      </c>
      <c r="E30" s="4">
        <v>0</v>
      </c>
      <c r="F30" s="4">
        <v>-1.06</v>
      </c>
      <c r="G30" s="4">
        <v>-4.9800000000000004</v>
      </c>
      <c r="H30" s="33">
        <v>6.2</v>
      </c>
      <c r="I30" s="17">
        <f>(6*B30-8*C30+E30+9*F30+9*G30)/(9*D30)</f>
        <v>-5.0314465408805038</v>
      </c>
      <c r="J30" s="18">
        <f>E30+4*C30</f>
        <v>0</v>
      </c>
      <c r="K30" s="18" t="e">
        <f t="shared" si="19"/>
        <v>#DIV/0!</v>
      </c>
      <c r="L30" s="19" t="e">
        <f t="shared" si="9"/>
        <v>#DIV/0!</v>
      </c>
    </row>
    <row r="31" spans="1:13" x14ac:dyDescent="0.25">
      <c r="A31" s="3" t="s">
        <v>16</v>
      </c>
      <c r="B31" s="12">
        <v>28.5</v>
      </c>
      <c r="C31" s="4">
        <v>0</v>
      </c>
      <c r="D31" s="25">
        <f t="shared" si="6"/>
        <v>28.5</v>
      </c>
      <c r="E31" s="4">
        <v>0</v>
      </c>
      <c r="F31" s="4">
        <v>-28.5</v>
      </c>
      <c r="G31" s="4">
        <v>-96.9</v>
      </c>
      <c r="H31" s="33">
        <v>4.9000000000000004</v>
      </c>
      <c r="I31" s="17">
        <f>(6*B31-8*C31+E31+9*F31+9*G31)/(9*D31)</f>
        <v>-3.7333333333333334</v>
      </c>
      <c r="J31" s="18">
        <f>E31+4*C31</f>
        <v>0</v>
      </c>
      <c r="K31" s="18" t="e">
        <f t="shared" si="19"/>
        <v>#DIV/0!</v>
      </c>
      <c r="L31" s="19" t="e">
        <f t="shared" si="9"/>
        <v>#DIV/0!</v>
      </c>
    </row>
    <row r="32" spans="1:13" x14ac:dyDescent="0.25">
      <c r="A32" s="5" t="s">
        <v>17</v>
      </c>
      <c r="B32" s="13">
        <v>4.3499999999999996</v>
      </c>
      <c r="C32" s="6">
        <v>0</v>
      </c>
      <c r="D32" s="26">
        <f t="shared" si="6"/>
        <v>4.3499999999999996</v>
      </c>
      <c r="E32" s="6">
        <v>0</v>
      </c>
      <c r="F32" s="6">
        <v>-4.3499999999999996</v>
      </c>
      <c r="G32" s="6">
        <v>-17.399999999999999</v>
      </c>
      <c r="H32" s="34">
        <v>5.5</v>
      </c>
      <c r="I32" s="20">
        <f>(6*B32-8*C32+E32+9*F32+9*G32)/(9*D32)</f>
        <v>-4.3333333333333339</v>
      </c>
      <c r="J32" s="21">
        <f>E32+4*C32</f>
        <v>0</v>
      </c>
      <c r="K32" s="21" t="e">
        <f t="shared" si="19"/>
        <v>#DIV/0!</v>
      </c>
      <c r="L32" s="22" t="e">
        <f t="shared" si="9"/>
        <v>#DIV/0!</v>
      </c>
    </row>
    <row r="33" spans="1:12" x14ac:dyDescent="0.25">
      <c r="H33" s="1" t="s">
        <v>30</v>
      </c>
      <c r="I33" s="27">
        <f>MAX(I4:I32)</f>
        <v>1.79700004573101</v>
      </c>
      <c r="J33" s="28">
        <f>MAX(J4:J32)</f>
        <v>7.9622279129321383</v>
      </c>
      <c r="K33" s="28">
        <f>MAX(K4:K26)</f>
        <v>2.0872125013755913</v>
      </c>
      <c r="L33" s="23">
        <f>MAX(L4:L26)</f>
        <v>3687.5904860392966</v>
      </c>
    </row>
    <row r="34" spans="1:12" x14ac:dyDescent="0.25">
      <c r="H34" s="1" t="s">
        <v>31</v>
      </c>
      <c r="I34" s="27">
        <f>MIN(I4:I32)</f>
        <v>-7.8956668350730403</v>
      </c>
      <c r="J34" s="28">
        <f t="shared" ref="J34:L34" si="20">MIN(J4:J32)</f>
        <v>-2.976377952755906</v>
      </c>
      <c r="K34" s="28">
        <f>MIN(K4:K26)</f>
        <v>-614.59841433988277</v>
      </c>
      <c r="L34" s="23">
        <f>MIN(L4:L26)</f>
        <v>-12.523275008253549</v>
      </c>
    </row>
    <row r="36" spans="1:12" x14ac:dyDescent="0.25">
      <c r="A36" t="s">
        <v>37</v>
      </c>
      <c r="B36" t="s">
        <v>36</v>
      </c>
      <c r="C36" s="35">
        <f>9.06/1000</f>
        <v>9.0600000000000003E-3</v>
      </c>
      <c r="E36">
        <f>-64/1000</f>
        <v>-6.4000000000000001E-2</v>
      </c>
      <c r="F36">
        <v>12</v>
      </c>
      <c r="G36">
        <v>2466</v>
      </c>
    </row>
    <row r="37" spans="1:12" x14ac:dyDescent="0.25">
      <c r="A37" t="s">
        <v>38</v>
      </c>
      <c r="B37" t="s">
        <v>36</v>
      </c>
      <c r="C37" s="35">
        <f>6.35/1000</f>
        <v>6.3499999999999997E-3</v>
      </c>
      <c r="E37">
        <f>-101/1000</f>
        <v>-0.10100000000000001</v>
      </c>
      <c r="F37">
        <v>14</v>
      </c>
      <c r="G37">
        <v>3163</v>
      </c>
    </row>
    <row r="38" spans="1:12" x14ac:dyDescent="0.25">
      <c r="A38" t="s">
        <v>39</v>
      </c>
      <c r="B38" t="s">
        <v>36</v>
      </c>
      <c r="C38" s="35">
        <f>9.67/1000</f>
        <v>9.6699999999999998E-3</v>
      </c>
      <c r="E38">
        <f>-68/1000</f>
        <v>-6.8000000000000005E-2</v>
      </c>
      <c r="F38">
        <v>26</v>
      </c>
      <c r="G38">
        <v>6764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UGR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Felipe</cp:lastModifiedBy>
  <dcterms:created xsi:type="dcterms:W3CDTF">2020-09-23T08:06:48Z</dcterms:created>
  <dcterms:modified xsi:type="dcterms:W3CDTF">2020-09-23T16:33:46Z</dcterms:modified>
</cp:coreProperties>
</file>