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Datos" sheetId="1" r:id="rId1"/>
    <sheet name="AjustLineal" sheetId="2" r:id="rId2"/>
    <sheet name="Dispersion" sheetId="3" r:id="rId3"/>
    <sheet name="GrafRecta" sheetId="4" r:id="rId4"/>
    <sheet name="GrFMedia" sheetId="5" r:id="rId5"/>
    <sheet name="GrICdatos" sheetId="6" r:id="rId6"/>
    <sheet name="GrICdatPred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<sst xmlns="http://schemas.openxmlformats.org/spreadsheetml/2006/main" count="54" uniqueCount="40">
  <si>
    <t>x</t>
  </si>
  <si>
    <t>y</t>
  </si>
  <si>
    <t>Datos</t>
  </si>
  <si>
    <t xml:space="preserve">concentración de estrona en saliva </t>
  </si>
  <si>
    <t>Media</t>
  </si>
  <si>
    <t>covarianza</t>
  </si>
  <si>
    <t>desviación típica muestral</t>
  </si>
  <si>
    <t>b =</t>
  </si>
  <si>
    <t>a =</t>
  </si>
  <si>
    <t>estim(y)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</si>
  <si>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</si>
  <si>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Nivel de confianza =</t>
  </si>
  <si>
    <t>alpha =</t>
  </si>
  <si>
    <t>n =</t>
  </si>
  <si>
    <t>t(n-1,alpha/2) =</t>
  </si>
  <si>
    <t>a</t>
  </si>
  <si>
    <t>Parámetro</t>
  </si>
  <si>
    <t>Ext.Inferior</t>
  </si>
  <si>
    <t>Ext.Super.</t>
  </si>
  <si>
    <t>b</t>
  </si>
  <si>
    <t>SE</t>
  </si>
  <si>
    <t>se-estim(y)</t>
  </si>
  <si>
    <t>Extr.Inf</t>
  </si>
  <si>
    <t>Extr.Sup</t>
  </si>
  <si>
    <t>Ajuste del modelo lineal y = a + b x</t>
  </si>
  <si>
    <t>Recta ajustada</t>
  </si>
  <si>
    <t xml:space="preserve">concentración de esteroide libre en plasma </t>
  </si>
  <si>
    <t>desviación típica poblacional (sólo para simplificar algunos cálculos)</t>
  </si>
  <si>
    <t>Estimación puntual de los parámetros</t>
  </si>
  <si>
    <t>Estadísticos</t>
  </si>
  <si>
    <t>varianza poblacional (sólo para simplificar algunos cálculos)</t>
  </si>
  <si>
    <t>Intervalos de confianza para los parámetros</t>
  </si>
  <si>
    <t>Nivel de confianza  (prob) =</t>
  </si>
  <si>
    <t>IC para la media</t>
  </si>
  <si>
    <t>Predicciones</t>
  </si>
  <si>
    <t>se-predi(y)</t>
  </si>
  <si>
    <t>predi(y)</t>
  </si>
  <si>
    <t>IC para predicciones</t>
  </si>
  <si>
    <t>IC para datos</t>
  </si>
  <si>
    <r>
      <t>Desviación típica residual = S</t>
    </r>
    <r>
      <rPr>
        <vertAlign val="subscript"/>
        <sz val="10"/>
        <rFont val="Arial"/>
        <family val="2"/>
      </rPr>
      <t xml:space="preserve">R 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</si>
</sst>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4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sz val="11"/>
      <color indexed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vertAlign val="sub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0" fillId="3" borderId="1" xfId="0" applyFill="1" applyBorder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2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11" fillId="5" borderId="0" xfId="0" applyFont="1" applyFill="1" applyAlignment="1">
      <alignment/>
    </xf>
    <xf numFmtId="0" fontId="11" fillId="6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4" borderId="0" xfId="0" applyNumberFormat="1" applyFont="1" applyFill="1" applyBorder="1" applyAlignment="1">
      <alignment horizontal="right" vertical="top" wrapText="1"/>
    </xf>
    <xf numFmtId="2" fontId="10" fillId="4" borderId="0" xfId="0" applyNumberFormat="1" applyFont="1" applyFill="1" applyBorder="1" applyAlignment="1">
      <alignment horizontal="right" vertical="top" wrapText="1"/>
    </xf>
    <xf numFmtId="0" fontId="0" fillId="4" borderId="0" xfId="0" applyFill="1" applyBorder="1" applyAlignment="1">
      <alignment/>
    </xf>
    <xf numFmtId="0" fontId="11" fillId="4" borderId="0" xfId="0" applyFont="1" applyFill="1" applyAlignment="1">
      <alignment/>
    </xf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/>
    </xf>
    <xf numFmtId="0" fontId="1" fillId="4" borderId="2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4" borderId="1" xfId="0" applyFont="1" applyFill="1" applyBorder="1" applyAlignment="1">
      <alignment horizontal="center" vertical="top" wrapText="1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Diagrama de dispersión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AjustLineal!$A$5</c:f>
              <c:strCache>
                <c:ptCount val="1"/>
                <c:pt idx="0">
                  <c:v>Datos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AjustLineal!$B$7:$B$26</c:f>
              <c:numCache>
                <c:ptCount val="20"/>
                <c:pt idx="0">
                  <c:v>21.5</c:v>
                </c:pt>
                <c:pt idx="1">
                  <c:v>25</c:v>
                </c:pt>
                <c:pt idx="2">
                  <c:v>31.5</c:v>
                </c:pt>
                <c:pt idx="3">
                  <c:v>36</c:v>
                </c:pt>
                <c:pt idx="4">
                  <c:v>39.5</c:v>
                </c:pt>
                <c:pt idx="5">
                  <c:v>40.2</c:v>
                </c:pt>
                <c:pt idx="6">
                  <c:v>48</c:v>
                </c:pt>
                <c:pt idx="7">
                  <c:v>52</c:v>
                </c:pt>
                <c:pt idx="8">
                  <c:v>54</c:v>
                </c:pt>
                <c:pt idx="9">
                  <c:v>56.5</c:v>
                </c:pt>
                <c:pt idx="10">
                  <c:v>58</c:v>
                </c:pt>
                <c:pt idx="11">
                  <c:v>61</c:v>
                </c:pt>
                <c:pt idx="12">
                  <c:v>63</c:v>
                </c:pt>
                <c:pt idx="13">
                  <c:v>66</c:v>
                </c:pt>
                <c:pt idx="14">
                  <c:v>71</c:v>
                </c:pt>
                <c:pt idx="15">
                  <c:v>73.5</c:v>
                </c:pt>
                <c:pt idx="16">
                  <c:v>79</c:v>
                </c:pt>
                <c:pt idx="17">
                  <c:v>80</c:v>
                </c:pt>
                <c:pt idx="18">
                  <c:v>82.5</c:v>
                </c:pt>
                <c:pt idx="19">
                  <c:v>83</c:v>
                </c:pt>
              </c:numCache>
            </c:numRef>
          </c:yVal>
          <c:smooth val="0"/>
        </c:ser>
        <c:axId val="60532402"/>
        <c:axId val="7920707"/>
      </c:scatterChart>
      <c:valAx>
        <c:axId val="605324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920707"/>
        <c:crosses val="autoZero"/>
        <c:crossBetween val="midCat"/>
        <c:dispUnits/>
      </c:valAx>
      <c:valAx>
        <c:axId val="79207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5324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75"/>
          <c:w val="0.9805"/>
          <c:h val="0.9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AjustLineal!$A$5</c:f>
              <c:strCache>
                <c:ptCount val="1"/>
                <c:pt idx="0">
                  <c:v>Datos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AjustLineal!$B$7:$B$26</c:f>
              <c:numCache>
                <c:ptCount val="20"/>
                <c:pt idx="0">
                  <c:v>21.5</c:v>
                </c:pt>
                <c:pt idx="1">
                  <c:v>25</c:v>
                </c:pt>
                <c:pt idx="2">
                  <c:v>31.5</c:v>
                </c:pt>
                <c:pt idx="3">
                  <c:v>36</c:v>
                </c:pt>
                <c:pt idx="4">
                  <c:v>39.5</c:v>
                </c:pt>
                <c:pt idx="5">
                  <c:v>40.2</c:v>
                </c:pt>
                <c:pt idx="6">
                  <c:v>48</c:v>
                </c:pt>
                <c:pt idx="7">
                  <c:v>52</c:v>
                </c:pt>
                <c:pt idx="8">
                  <c:v>54</c:v>
                </c:pt>
                <c:pt idx="9">
                  <c:v>56.5</c:v>
                </c:pt>
                <c:pt idx="10">
                  <c:v>58</c:v>
                </c:pt>
                <c:pt idx="11">
                  <c:v>61</c:v>
                </c:pt>
                <c:pt idx="12">
                  <c:v>63</c:v>
                </c:pt>
                <c:pt idx="13">
                  <c:v>66</c:v>
                </c:pt>
                <c:pt idx="14">
                  <c:v>71</c:v>
                </c:pt>
                <c:pt idx="15">
                  <c:v>73.5</c:v>
                </c:pt>
                <c:pt idx="16">
                  <c:v>79</c:v>
                </c:pt>
                <c:pt idx="17">
                  <c:v>80</c:v>
                </c:pt>
                <c:pt idx="18">
                  <c:v>82.5</c:v>
                </c:pt>
                <c:pt idx="19">
                  <c:v>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AjustLineal!$A$45</c:f>
              <c:strCache>
                <c:ptCount val="1"/>
                <c:pt idx="0">
                  <c:v>Recta ajustada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AjustLineal!$C$7:$C$26</c:f>
              <c:numCache>
                <c:ptCount val="20"/>
                <c:pt idx="0">
                  <c:v>32.75976372450871</c:v>
                </c:pt>
                <c:pt idx="1">
                  <c:v>32.97762474625243</c:v>
                </c:pt>
                <c:pt idx="2">
                  <c:v>35.15623496368967</c:v>
                </c:pt>
                <c:pt idx="3">
                  <c:v>36.245540072408296</c:v>
                </c:pt>
                <c:pt idx="4">
                  <c:v>36.245540072408296</c:v>
                </c:pt>
                <c:pt idx="5">
                  <c:v>40.60276050728278</c:v>
                </c:pt>
                <c:pt idx="6">
                  <c:v>44.95998094215726</c:v>
                </c:pt>
                <c:pt idx="7">
                  <c:v>47.1385911595945</c:v>
                </c:pt>
                <c:pt idx="8">
                  <c:v>48.22789626831312</c:v>
                </c:pt>
                <c:pt idx="9">
                  <c:v>51.49581159446898</c:v>
                </c:pt>
                <c:pt idx="10">
                  <c:v>53.67442181190622</c:v>
                </c:pt>
                <c:pt idx="11">
                  <c:v>55.85303202934347</c:v>
                </c:pt>
                <c:pt idx="12">
                  <c:v>60.210252464217945</c:v>
                </c:pt>
                <c:pt idx="13">
                  <c:v>66.74608311652966</c:v>
                </c:pt>
                <c:pt idx="14">
                  <c:v>71.10330355140415</c:v>
                </c:pt>
                <c:pt idx="15">
                  <c:v>73.28191376884139</c:v>
                </c:pt>
                <c:pt idx="16">
                  <c:v>77.63913420371588</c:v>
                </c:pt>
                <c:pt idx="17">
                  <c:v>81.99635463859036</c:v>
                </c:pt>
                <c:pt idx="18">
                  <c:v>86.35357507346484</c:v>
                </c:pt>
                <c:pt idx="19">
                  <c:v>88.53218529090208</c:v>
                </c:pt>
              </c:numCache>
            </c:numRef>
          </c:yVal>
          <c:smooth val="0"/>
        </c:ser>
        <c:axId val="4177500"/>
        <c:axId val="37597501"/>
      </c:scatterChart>
      <c:valAx>
        <c:axId val="41775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597501"/>
        <c:crosses val="autoZero"/>
        <c:crossBetween val="midCat"/>
        <c:dispUnits/>
      </c:valAx>
      <c:valAx>
        <c:axId val="37597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77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"/>
          <c:y val="0.9395"/>
          <c:w val="0.4"/>
          <c:h val="0.055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Bandas de confianza para la función media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475"/>
          <c:w val="0.982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AjustLineal!$A$5</c:f>
              <c:strCache>
                <c:ptCount val="1"/>
                <c:pt idx="0">
                  <c:v>Datos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AjustLineal!$B$7:$B$26</c:f>
              <c:numCache>
                <c:ptCount val="20"/>
                <c:pt idx="0">
                  <c:v>21.5</c:v>
                </c:pt>
                <c:pt idx="1">
                  <c:v>25</c:v>
                </c:pt>
                <c:pt idx="2">
                  <c:v>31.5</c:v>
                </c:pt>
                <c:pt idx="3">
                  <c:v>36</c:v>
                </c:pt>
                <c:pt idx="4">
                  <c:v>39.5</c:v>
                </c:pt>
                <c:pt idx="5">
                  <c:v>40.2</c:v>
                </c:pt>
                <c:pt idx="6">
                  <c:v>48</c:v>
                </c:pt>
                <c:pt idx="7">
                  <c:v>52</c:v>
                </c:pt>
                <c:pt idx="8">
                  <c:v>54</c:v>
                </c:pt>
                <c:pt idx="9">
                  <c:v>56.5</c:v>
                </c:pt>
                <c:pt idx="10">
                  <c:v>58</c:v>
                </c:pt>
                <c:pt idx="11">
                  <c:v>61</c:v>
                </c:pt>
                <c:pt idx="12">
                  <c:v>63</c:v>
                </c:pt>
                <c:pt idx="13">
                  <c:v>66</c:v>
                </c:pt>
                <c:pt idx="14">
                  <c:v>71</c:v>
                </c:pt>
                <c:pt idx="15">
                  <c:v>73.5</c:v>
                </c:pt>
                <c:pt idx="16">
                  <c:v>79</c:v>
                </c:pt>
                <c:pt idx="17">
                  <c:v>80</c:v>
                </c:pt>
                <c:pt idx="18">
                  <c:v>82.5</c:v>
                </c:pt>
                <c:pt idx="19">
                  <c:v>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AjustLineal!$A$45</c:f>
              <c:strCache>
                <c:ptCount val="1"/>
                <c:pt idx="0">
                  <c:v>Recta ajustada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AjustLineal!$C$7:$C$26</c:f>
              <c:numCache>
                <c:ptCount val="20"/>
                <c:pt idx="0">
                  <c:v>32.75976372450871</c:v>
                </c:pt>
                <c:pt idx="1">
                  <c:v>32.97762474625243</c:v>
                </c:pt>
                <c:pt idx="2">
                  <c:v>35.15623496368967</c:v>
                </c:pt>
                <c:pt idx="3">
                  <c:v>36.245540072408296</c:v>
                </c:pt>
                <c:pt idx="4">
                  <c:v>36.245540072408296</c:v>
                </c:pt>
                <c:pt idx="5">
                  <c:v>40.60276050728278</c:v>
                </c:pt>
                <c:pt idx="6">
                  <c:v>44.95998094215726</c:v>
                </c:pt>
                <c:pt idx="7">
                  <c:v>47.1385911595945</c:v>
                </c:pt>
                <c:pt idx="8">
                  <c:v>48.22789626831312</c:v>
                </c:pt>
                <c:pt idx="9">
                  <c:v>51.49581159446898</c:v>
                </c:pt>
                <c:pt idx="10">
                  <c:v>53.67442181190622</c:v>
                </c:pt>
                <c:pt idx="11">
                  <c:v>55.85303202934347</c:v>
                </c:pt>
                <c:pt idx="12">
                  <c:v>60.210252464217945</c:v>
                </c:pt>
                <c:pt idx="13">
                  <c:v>66.74608311652966</c:v>
                </c:pt>
                <c:pt idx="14">
                  <c:v>71.10330355140415</c:v>
                </c:pt>
                <c:pt idx="15">
                  <c:v>73.28191376884139</c:v>
                </c:pt>
                <c:pt idx="16">
                  <c:v>77.63913420371588</c:v>
                </c:pt>
                <c:pt idx="17">
                  <c:v>81.99635463859036</c:v>
                </c:pt>
                <c:pt idx="18">
                  <c:v>86.35357507346484</c:v>
                </c:pt>
                <c:pt idx="19">
                  <c:v>88.53218529090208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AjustLineal!$E$6</c:f>
              <c:strCache>
                <c:ptCount val="1"/>
                <c:pt idx="0">
                  <c:v>Extr.Inf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AjustLineal!$E$7:$E$26</c:f>
              <c:numCache>
                <c:ptCount val="20"/>
                <c:pt idx="0">
                  <c:v>29.17944083773382</c:v>
                </c:pt>
                <c:pt idx="1">
                  <c:v>29.417688258199334</c:v>
                </c:pt>
                <c:pt idx="2">
                  <c:v>31.795771401998106</c:v>
                </c:pt>
                <c:pt idx="3">
                  <c:v>32.98152748198657</c:v>
                </c:pt>
                <c:pt idx="4">
                  <c:v>32.98152748198657</c:v>
                </c:pt>
                <c:pt idx="5">
                  <c:v>37.69761163114122</c:v>
                </c:pt>
                <c:pt idx="6">
                  <c:v>42.35748627438045</c:v>
                </c:pt>
                <c:pt idx="7">
                  <c:v>44.6597529215551</c:v>
                </c:pt>
                <c:pt idx="8">
                  <c:v>45.802664664243444</c:v>
                </c:pt>
                <c:pt idx="9">
                  <c:v>49.19403129102034</c:v>
                </c:pt>
                <c:pt idx="10">
                  <c:v>51.42051728736165</c:v>
                </c:pt>
                <c:pt idx="11">
                  <c:v>53.61724965588509</c:v>
                </c:pt>
                <c:pt idx="12">
                  <c:v>57.91978749423143</c:v>
                </c:pt>
                <c:pt idx="13">
                  <c:v>64.1686674478249</c:v>
                </c:pt>
                <c:pt idx="14">
                  <c:v>68.22962642280814</c:v>
                </c:pt>
                <c:pt idx="15">
                  <c:v>70.23714598501768</c:v>
                </c:pt>
                <c:pt idx="16">
                  <c:v>74.2177273849848</c:v>
                </c:pt>
                <c:pt idx="17">
                  <c:v>78.16380782449227</c:v>
                </c:pt>
                <c:pt idx="18">
                  <c:v>82.08534566932165</c:v>
                </c:pt>
                <c:pt idx="19">
                  <c:v>84.03912596663409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AjustLineal!$F$6</c:f>
              <c:strCache>
                <c:ptCount val="1"/>
                <c:pt idx="0">
                  <c:v>Extr.Sup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AjustLineal!$F$7:$F$26</c:f>
              <c:numCache>
                <c:ptCount val="20"/>
                <c:pt idx="0">
                  <c:v>36.340086611283596</c:v>
                </c:pt>
                <c:pt idx="1">
                  <c:v>36.53756123430553</c:v>
                </c:pt>
                <c:pt idx="2">
                  <c:v>38.51669852538123</c:v>
                </c:pt>
                <c:pt idx="3">
                  <c:v>39.509552662830025</c:v>
                </c:pt>
                <c:pt idx="4">
                  <c:v>39.509552662830025</c:v>
                </c:pt>
                <c:pt idx="5">
                  <c:v>43.50790938342434</c:v>
                </c:pt>
                <c:pt idx="6">
                  <c:v>47.56247560993407</c:v>
                </c:pt>
                <c:pt idx="7">
                  <c:v>49.61742939763389</c:v>
                </c:pt>
                <c:pt idx="8">
                  <c:v>50.65312787238279</c:v>
                </c:pt>
                <c:pt idx="9">
                  <c:v>53.79759189791763</c:v>
                </c:pt>
                <c:pt idx="10">
                  <c:v>55.928326336450795</c:v>
                </c:pt>
                <c:pt idx="11">
                  <c:v>58.088814402801844</c:v>
                </c:pt>
                <c:pt idx="12">
                  <c:v>62.50071743420446</c:v>
                </c:pt>
                <c:pt idx="13">
                  <c:v>69.32349878523442</c:v>
                </c:pt>
                <c:pt idx="14">
                  <c:v>73.97698068000017</c:v>
                </c:pt>
                <c:pt idx="15">
                  <c:v>76.32668155266511</c:v>
                </c:pt>
                <c:pt idx="16">
                  <c:v>81.06054102244697</c:v>
                </c:pt>
                <c:pt idx="17">
                  <c:v>85.82890145268846</c:v>
                </c:pt>
                <c:pt idx="18">
                  <c:v>90.62180447760802</c:v>
                </c:pt>
                <c:pt idx="19">
                  <c:v>93.02524461517007</c:v>
                </c:pt>
              </c:numCache>
            </c:numRef>
          </c:yVal>
          <c:smooth val="0"/>
        </c:ser>
        <c:axId val="2833190"/>
        <c:axId val="25498711"/>
      </c:scatterChart>
      <c:valAx>
        <c:axId val="28331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498711"/>
        <c:crosses val="autoZero"/>
        <c:crossBetween val="midCat"/>
        <c:dispUnits/>
      </c:valAx>
      <c:valAx>
        <c:axId val="25498711"/>
        <c:scaling>
          <c:orientation val="minMax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33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9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Bandas de confianza para las observaciones utilizadas en el ajuste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475"/>
          <c:w val="0.982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AjustLineal!$A$5</c:f>
              <c:strCache>
                <c:ptCount val="1"/>
                <c:pt idx="0">
                  <c:v>Datos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AjustLineal!$B$7:$B$26</c:f>
              <c:numCache>
                <c:ptCount val="20"/>
                <c:pt idx="0">
                  <c:v>21.5</c:v>
                </c:pt>
                <c:pt idx="1">
                  <c:v>25</c:v>
                </c:pt>
                <c:pt idx="2">
                  <c:v>31.5</c:v>
                </c:pt>
                <c:pt idx="3">
                  <c:v>36</c:v>
                </c:pt>
                <c:pt idx="4">
                  <c:v>39.5</c:v>
                </c:pt>
                <c:pt idx="5">
                  <c:v>40.2</c:v>
                </c:pt>
                <c:pt idx="6">
                  <c:v>48</c:v>
                </c:pt>
                <c:pt idx="7">
                  <c:v>52</c:v>
                </c:pt>
                <c:pt idx="8">
                  <c:v>54</c:v>
                </c:pt>
                <c:pt idx="9">
                  <c:v>56.5</c:v>
                </c:pt>
                <c:pt idx="10">
                  <c:v>58</c:v>
                </c:pt>
                <c:pt idx="11">
                  <c:v>61</c:v>
                </c:pt>
                <c:pt idx="12">
                  <c:v>63</c:v>
                </c:pt>
                <c:pt idx="13">
                  <c:v>66</c:v>
                </c:pt>
                <c:pt idx="14">
                  <c:v>71</c:v>
                </c:pt>
                <c:pt idx="15">
                  <c:v>73.5</c:v>
                </c:pt>
                <c:pt idx="16">
                  <c:v>79</c:v>
                </c:pt>
                <c:pt idx="17">
                  <c:v>80</c:v>
                </c:pt>
                <c:pt idx="18">
                  <c:v>82.5</c:v>
                </c:pt>
                <c:pt idx="19">
                  <c:v>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AjustLineal!$A$45</c:f>
              <c:strCache>
                <c:ptCount val="1"/>
                <c:pt idx="0">
                  <c:v>Recta ajustada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AjustLineal!$C$7:$C$26</c:f>
              <c:numCache>
                <c:ptCount val="20"/>
                <c:pt idx="0">
                  <c:v>32.75976372450871</c:v>
                </c:pt>
                <c:pt idx="1">
                  <c:v>32.97762474625243</c:v>
                </c:pt>
                <c:pt idx="2">
                  <c:v>35.15623496368967</c:v>
                </c:pt>
                <c:pt idx="3">
                  <c:v>36.245540072408296</c:v>
                </c:pt>
                <c:pt idx="4">
                  <c:v>36.245540072408296</c:v>
                </c:pt>
                <c:pt idx="5">
                  <c:v>40.60276050728278</c:v>
                </c:pt>
                <c:pt idx="6">
                  <c:v>44.95998094215726</c:v>
                </c:pt>
                <c:pt idx="7">
                  <c:v>47.1385911595945</c:v>
                </c:pt>
                <c:pt idx="8">
                  <c:v>48.22789626831312</c:v>
                </c:pt>
                <c:pt idx="9">
                  <c:v>51.49581159446898</c:v>
                </c:pt>
                <c:pt idx="10">
                  <c:v>53.67442181190622</c:v>
                </c:pt>
                <c:pt idx="11">
                  <c:v>55.85303202934347</c:v>
                </c:pt>
                <c:pt idx="12">
                  <c:v>60.210252464217945</c:v>
                </c:pt>
                <c:pt idx="13">
                  <c:v>66.74608311652966</c:v>
                </c:pt>
                <c:pt idx="14">
                  <c:v>71.10330355140415</c:v>
                </c:pt>
                <c:pt idx="15">
                  <c:v>73.28191376884139</c:v>
                </c:pt>
                <c:pt idx="16">
                  <c:v>77.63913420371588</c:v>
                </c:pt>
                <c:pt idx="17">
                  <c:v>81.99635463859036</c:v>
                </c:pt>
                <c:pt idx="18">
                  <c:v>86.35357507346484</c:v>
                </c:pt>
                <c:pt idx="19">
                  <c:v>88.53218529090208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AjustLineal!$E$6</c:f>
              <c:strCache>
                <c:ptCount val="1"/>
                <c:pt idx="0">
                  <c:v>Extr.Inf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AjustLineal!$G$7:$G$26</c:f>
              <c:numCache>
                <c:ptCount val="20"/>
                <c:pt idx="0">
                  <c:v>22.761658140573132</c:v>
                </c:pt>
                <c:pt idx="1">
                  <c:v>22.979519162316855</c:v>
                </c:pt>
                <c:pt idx="2">
                  <c:v>25.158129379754094</c:v>
                </c:pt>
                <c:pt idx="3">
                  <c:v>26.24743448847272</c:v>
                </c:pt>
                <c:pt idx="4">
                  <c:v>26.24743448847272</c:v>
                </c:pt>
                <c:pt idx="5">
                  <c:v>30.604654923347205</c:v>
                </c:pt>
                <c:pt idx="6">
                  <c:v>34.96187535822168</c:v>
                </c:pt>
                <c:pt idx="7">
                  <c:v>37.14048557565892</c:v>
                </c:pt>
                <c:pt idx="8">
                  <c:v>38.22979068437754</c:v>
                </c:pt>
                <c:pt idx="9">
                  <c:v>41.497706010533406</c:v>
                </c:pt>
                <c:pt idx="10">
                  <c:v>43.676316227970645</c:v>
                </c:pt>
                <c:pt idx="11">
                  <c:v>45.85492644540789</c:v>
                </c:pt>
                <c:pt idx="12">
                  <c:v>50.21214688028237</c:v>
                </c:pt>
                <c:pt idx="13">
                  <c:v>56.747977532594085</c:v>
                </c:pt>
                <c:pt idx="14">
                  <c:v>61.10519796746858</c:v>
                </c:pt>
                <c:pt idx="15">
                  <c:v>63.283808184905816</c:v>
                </c:pt>
                <c:pt idx="16">
                  <c:v>67.64102861978031</c:v>
                </c:pt>
                <c:pt idx="17">
                  <c:v>71.99824905465479</c:v>
                </c:pt>
                <c:pt idx="18">
                  <c:v>76.35546948952927</c:v>
                </c:pt>
                <c:pt idx="19">
                  <c:v>78.53407970696651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AjustLineal!$F$6</c:f>
              <c:strCache>
                <c:ptCount val="1"/>
                <c:pt idx="0">
                  <c:v>Extr.Sup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AjustLineal!$H$7:$H$26</c:f>
              <c:numCache>
                <c:ptCount val="20"/>
                <c:pt idx="0">
                  <c:v>42.757869308444285</c:v>
                </c:pt>
                <c:pt idx="1">
                  <c:v>42.97573033018801</c:v>
                </c:pt>
                <c:pt idx="2">
                  <c:v>45.154340547625246</c:v>
                </c:pt>
                <c:pt idx="3">
                  <c:v>46.24364565634387</c:v>
                </c:pt>
                <c:pt idx="4">
                  <c:v>46.24364565634387</c:v>
                </c:pt>
                <c:pt idx="5">
                  <c:v>50.60086609121836</c:v>
                </c:pt>
                <c:pt idx="6">
                  <c:v>54.958086526092835</c:v>
                </c:pt>
                <c:pt idx="7">
                  <c:v>57.136696743530074</c:v>
                </c:pt>
                <c:pt idx="8">
                  <c:v>58.22600185224869</c:v>
                </c:pt>
                <c:pt idx="9">
                  <c:v>61.49391717840456</c:v>
                </c:pt>
                <c:pt idx="10">
                  <c:v>63.6725273958418</c:v>
                </c:pt>
                <c:pt idx="11">
                  <c:v>65.85113761327904</c:v>
                </c:pt>
                <c:pt idx="12">
                  <c:v>70.20835804815351</c:v>
                </c:pt>
                <c:pt idx="13">
                  <c:v>76.74418870046523</c:v>
                </c:pt>
                <c:pt idx="14">
                  <c:v>81.10140913533974</c:v>
                </c:pt>
                <c:pt idx="15">
                  <c:v>83.28001935277697</c:v>
                </c:pt>
                <c:pt idx="16">
                  <c:v>87.63723978765145</c:v>
                </c:pt>
                <c:pt idx="17">
                  <c:v>91.99446022252593</c:v>
                </c:pt>
                <c:pt idx="18">
                  <c:v>96.35168065740041</c:v>
                </c:pt>
                <c:pt idx="19">
                  <c:v>98.53029087483765</c:v>
                </c:pt>
              </c:numCache>
            </c:numRef>
          </c:yVal>
          <c:smooth val="0"/>
        </c:ser>
        <c:axId val="28161808"/>
        <c:axId val="52129681"/>
      </c:scatterChart>
      <c:valAx>
        <c:axId val="281618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129681"/>
        <c:crosses val="autoZero"/>
        <c:crossBetween val="midCat"/>
        <c:dispUnits/>
      </c:valAx>
      <c:valAx>
        <c:axId val="52129681"/>
        <c:scaling>
          <c:orientation val="minMax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161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9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Bandas de confianza para las observaciones y predicciones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475"/>
          <c:w val="0.982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AjustLineal!$A$5</c:f>
              <c:strCache>
                <c:ptCount val="1"/>
                <c:pt idx="0">
                  <c:v>Datos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AjustLineal!$B$7:$B$26</c:f>
              <c:numCache>
                <c:ptCount val="20"/>
                <c:pt idx="0">
                  <c:v>21.5</c:v>
                </c:pt>
                <c:pt idx="1">
                  <c:v>25</c:v>
                </c:pt>
                <c:pt idx="2">
                  <c:v>31.5</c:v>
                </c:pt>
                <c:pt idx="3">
                  <c:v>36</c:v>
                </c:pt>
                <c:pt idx="4">
                  <c:v>39.5</c:v>
                </c:pt>
                <c:pt idx="5">
                  <c:v>40.2</c:v>
                </c:pt>
                <c:pt idx="6">
                  <c:v>48</c:v>
                </c:pt>
                <c:pt idx="7">
                  <c:v>52</c:v>
                </c:pt>
                <c:pt idx="8">
                  <c:v>54</c:v>
                </c:pt>
                <c:pt idx="9">
                  <c:v>56.5</c:v>
                </c:pt>
                <c:pt idx="10">
                  <c:v>58</c:v>
                </c:pt>
                <c:pt idx="11">
                  <c:v>61</c:v>
                </c:pt>
                <c:pt idx="12">
                  <c:v>63</c:v>
                </c:pt>
                <c:pt idx="13">
                  <c:v>66</c:v>
                </c:pt>
                <c:pt idx="14">
                  <c:v>71</c:v>
                </c:pt>
                <c:pt idx="15">
                  <c:v>73.5</c:v>
                </c:pt>
                <c:pt idx="16">
                  <c:v>79</c:v>
                </c:pt>
                <c:pt idx="17">
                  <c:v>80</c:v>
                </c:pt>
                <c:pt idx="18">
                  <c:v>82.5</c:v>
                </c:pt>
                <c:pt idx="19">
                  <c:v>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AjustLineal!$A$45</c:f>
              <c:strCache>
                <c:ptCount val="1"/>
                <c:pt idx="0">
                  <c:v>Recta ajustada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AjustLineal!$C$7:$C$26</c:f>
              <c:numCache>
                <c:ptCount val="20"/>
                <c:pt idx="0">
                  <c:v>32.75976372450871</c:v>
                </c:pt>
                <c:pt idx="1">
                  <c:v>32.97762474625243</c:v>
                </c:pt>
                <c:pt idx="2">
                  <c:v>35.15623496368967</c:v>
                </c:pt>
                <c:pt idx="3">
                  <c:v>36.245540072408296</c:v>
                </c:pt>
                <c:pt idx="4">
                  <c:v>36.245540072408296</c:v>
                </c:pt>
                <c:pt idx="5">
                  <c:v>40.60276050728278</c:v>
                </c:pt>
                <c:pt idx="6">
                  <c:v>44.95998094215726</c:v>
                </c:pt>
                <c:pt idx="7">
                  <c:v>47.1385911595945</c:v>
                </c:pt>
                <c:pt idx="8">
                  <c:v>48.22789626831312</c:v>
                </c:pt>
                <c:pt idx="9">
                  <c:v>51.49581159446898</c:v>
                </c:pt>
                <c:pt idx="10">
                  <c:v>53.67442181190622</c:v>
                </c:pt>
                <c:pt idx="11">
                  <c:v>55.85303202934347</c:v>
                </c:pt>
                <c:pt idx="12">
                  <c:v>60.210252464217945</c:v>
                </c:pt>
                <c:pt idx="13">
                  <c:v>66.74608311652966</c:v>
                </c:pt>
                <c:pt idx="14">
                  <c:v>71.10330355140415</c:v>
                </c:pt>
                <c:pt idx="15">
                  <c:v>73.28191376884139</c:v>
                </c:pt>
                <c:pt idx="16">
                  <c:v>77.63913420371588</c:v>
                </c:pt>
                <c:pt idx="17">
                  <c:v>81.99635463859036</c:v>
                </c:pt>
                <c:pt idx="18">
                  <c:v>86.35357507346484</c:v>
                </c:pt>
                <c:pt idx="19">
                  <c:v>88.53218529090208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AjustLineal!$E$6</c:f>
              <c:strCache>
                <c:ptCount val="1"/>
                <c:pt idx="0">
                  <c:v>Extr.Inf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AjustLineal!$G$7:$G$26</c:f>
              <c:numCache>
                <c:ptCount val="20"/>
                <c:pt idx="0">
                  <c:v>22.761658140573132</c:v>
                </c:pt>
                <c:pt idx="1">
                  <c:v>22.979519162316855</c:v>
                </c:pt>
                <c:pt idx="2">
                  <c:v>25.158129379754094</c:v>
                </c:pt>
                <c:pt idx="3">
                  <c:v>26.24743448847272</c:v>
                </c:pt>
                <c:pt idx="4">
                  <c:v>26.24743448847272</c:v>
                </c:pt>
                <c:pt idx="5">
                  <c:v>30.604654923347205</c:v>
                </c:pt>
                <c:pt idx="6">
                  <c:v>34.96187535822168</c:v>
                </c:pt>
                <c:pt idx="7">
                  <c:v>37.14048557565892</c:v>
                </c:pt>
                <c:pt idx="8">
                  <c:v>38.22979068437754</c:v>
                </c:pt>
                <c:pt idx="9">
                  <c:v>41.497706010533406</c:v>
                </c:pt>
                <c:pt idx="10">
                  <c:v>43.676316227970645</c:v>
                </c:pt>
                <c:pt idx="11">
                  <c:v>45.85492644540789</c:v>
                </c:pt>
                <c:pt idx="12">
                  <c:v>50.21214688028237</c:v>
                </c:pt>
                <c:pt idx="13">
                  <c:v>56.747977532594085</c:v>
                </c:pt>
                <c:pt idx="14">
                  <c:v>61.10519796746858</c:v>
                </c:pt>
                <c:pt idx="15">
                  <c:v>63.283808184905816</c:v>
                </c:pt>
                <c:pt idx="16">
                  <c:v>67.64102861978031</c:v>
                </c:pt>
                <c:pt idx="17">
                  <c:v>71.99824905465479</c:v>
                </c:pt>
                <c:pt idx="18">
                  <c:v>76.35546948952927</c:v>
                </c:pt>
                <c:pt idx="19">
                  <c:v>78.53407970696651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AjustLineal!$F$6</c:f>
              <c:strCache>
                <c:ptCount val="1"/>
                <c:pt idx="0">
                  <c:v>Extr.Sup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AjustLineal!$A$7:$A$26</c:f>
              <c:numCache>
                <c:ptCount val="20"/>
                <c:pt idx="0">
                  <c:v>7.4</c:v>
                </c:pt>
                <c:pt idx="1">
                  <c:v>7.5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14.5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33</c:v>
                </c:pt>
              </c:numCache>
            </c:numRef>
          </c:xVal>
          <c:yVal>
            <c:numRef>
              <c:f>AjustLineal!$H$7:$H$26</c:f>
              <c:numCache>
                <c:ptCount val="20"/>
                <c:pt idx="0">
                  <c:v>42.757869308444285</c:v>
                </c:pt>
                <c:pt idx="1">
                  <c:v>42.97573033018801</c:v>
                </c:pt>
                <c:pt idx="2">
                  <c:v>45.154340547625246</c:v>
                </c:pt>
                <c:pt idx="3">
                  <c:v>46.24364565634387</c:v>
                </c:pt>
                <c:pt idx="4">
                  <c:v>46.24364565634387</c:v>
                </c:pt>
                <c:pt idx="5">
                  <c:v>50.60086609121836</c:v>
                </c:pt>
                <c:pt idx="6">
                  <c:v>54.958086526092835</c:v>
                </c:pt>
                <c:pt idx="7">
                  <c:v>57.136696743530074</c:v>
                </c:pt>
                <c:pt idx="8">
                  <c:v>58.22600185224869</c:v>
                </c:pt>
                <c:pt idx="9">
                  <c:v>61.49391717840456</c:v>
                </c:pt>
                <c:pt idx="10">
                  <c:v>63.6725273958418</c:v>
                </c:pt>
                <c:pt idx="11">
                  <c:v>65.85113761327904</c:v>
                </c:pt>
                <c:pt idx="12">
                  <c:v>70.20835804815351</c:v>
                </c:pt>
                <c:pt idx="13">
                  <c:v>76.74418870046523</c:v>
                </c:pt>
                <c:pt idx="14">
                  <c:v>81.10140913533974</c:v>
                </c:pt>
                <c:pt idx="15">
                  <c:v>83.28001935277697</c:v>
                </c:pt>
                <c:pt idx="16">
                  <c:v>87.63723978765145</c:v>
                </c:pt>
                <c:pt idx="17">
                  <c:v>91.99446022252593</c:v>
                </c:pt>
                <c:pt idx="18">
                  <c:v>96.35168065740041</c:v>
                </c:pt>
                <c:pt idx="19">
                  <c:v>98.53029087483765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AjustLineal!$B$28</c:f>
              <c:strCache>
                <c:ptCount val="1"/>
                <c:pt idx="0">
                  <c:v>Predicciones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AjustLineal!$A$30:$A$32</c:f>
              <c:numCache>
                <c:ptCount val="3"/>
                <c:pt idx="0">
                  <c:v>12</c:v>
                </c:pt>
                <c:pt idx="1">
                  <c:v>22</c:v>
                </c:pt>
                <c:pt idx="2">
                  <c:v>35</c:v>
                </c:pt>
              </c:numCache>
            </c:numRef>
          </c:xVal>
          <c:yVal>
            <c:numRef>
              <c:f>AjustLineal!$C$30:$C$32</c:f>
              <c:numCache>
                <c:ptCount val="3"/>
                <c:pt idx="0">
                  <c:v>42.78137072472002</c:v>
                </c:pt>
                <c:pt idx="1">
                  <c:v>64.56747289909242</c:v>
                </c:pt>
                <c:pt idx="2">
                  <c:v>92.88940572577656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AjustLineal!$E$29</c:f>
              <c:strCache>
                <c:ptCount val="1"/>
                <c:pt idx="0">
                  <c:v>Extr.Inf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AjustLineal!$A$30:$A$32</c:f>
              <c:numCache>
                <c:ptCount val="3"/>
                <c:pt idx="0">
                  <c:v>12</c:v>
                </c:pt>
                <c:pt idx="1">
                  <c:v>22</c:v>
                </c:pt>
                <c:pt idx="2">
                  <c:v>35</c:v>
                </c:pt>
              </c:numCache>
            </c:numRef>
          </c:xVal>
          <c:yVal>
            <c:numRef>
              <c:f>AjustLineal!$E$30:$E$32</c:f>
              <c:numCache>
                <c:ptCount val="3"/>
                <c:pt idx="0">
                  <c:v>32.41314149191188</c:v>
                </c:pt>
                <c:pt idx="1">
                  <c:v>54.27170538497904</c:v>
                </c:pt>
                <c:pt idx="2">
                  <c:v>81.7314700038443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AjustLineal!$F$29</c:f>
              <c:strCache>
                <c:ptCount val="1"/>
                <c:pt idx="0">
                  <c:v>Extr.Sup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AjustLineal!$A$30:$A$32</c:f>
              <c:numCache>
                <c:ptCount val="3"/>
                <c:pt idx="0">
                  <c:v>12</c:v>
                </c:pt>
                <c:pt idx="1">
                  <c:v>22</c:v>
                </c:pt>
                <c:pt idx="2">
                  <c:v>35</c:v>
                </c:pt>
              </c:numCache>
            </c:numRef>
          </c:xVal>
          <c:yVal>
            <c:numRef>
              <c:f>AjustLineal!$F$30:$F$32</c:f>
              <c:numCache>
                <c:ptCount val="3"/>
                <c:pt idx="0">
                  <c:v>53.14959995752816</c:v>
                </c:pt>
                <c:pt idx="1">
                  <c:v>74.8632404132058</c:v>
                </c:pt>
                <c:pt idx="2">
                  <c:v>104.04734144770882</c:v>
                </c:pt>
              </c:numCache>
            </c:numRef>
          </c:yVal>
          <c:smooth val="0"/>
        </c:ser>
        <c:axId val="66513946"/>
        <c:axId val="61754603"/>
      </c:scatterChart>
      <c:valAx>
        <c:axId val="665139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754603"/>
        <c:crosses val="autoZero"/>
        <c:crossBetween val="midCat"/>
        <c:dispUnits/>
      </c:valAx>
      <c:valAx>
        <c:axId val="61754603"/>
        <c:scaling>
          <c:orientation val="minMax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5139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845"/>
          <c:y val="0.939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D9" sqref="D9"/>
    </sheetView>
  </sheetViews>
  <sheetFormatPr defaultColWidth="11.421875" defaultRowHeight="12.75"/>
  <sheetData>
    <row r="2" ht="12.75">
      <c r="A2" s="13" t="s">
        <v>2</v>
      </c>
    </row>
    <row r="3" spans="1:5" ht="15">
      <c r="A3" s="9" t="s">
        <v>0</v>
      </c>
      <c r="B3" s="10" t="s">
        <v>3</v>
      </c>
      <c r="C3" s="11"/>
      <c r="D3" s="11"/>
      <c r="E3" s="11"/>
    </row>
    <row r="4" spans="1:5" ht="15">
      <c r="A4" s="9" t="s">
        <v>1</v>
      </c>
      <c r="B4" s="10" t="s">
        <v>26</v>
      </c>
      <c r="C4" s="11"/>
      <c r="D4" s="11"/>
      <c r="E4" s="11"/>
    </row>
    <row r="6" spans="1:2" ht="15">
      <c r="A6" s="1" t="s">
        <v>0</v>
      </c>
      <c r="B6" s="1" t="s">
        <v>1</v>
      </c>
    </row>
    <row r="7" spans="1:2" ht="12.75">
      <c r="A7" s="2">
        <v>7.4</v>
      </c>
      <c r="B7" s="2">
        <v>21.5</v>
      </c>
    </row>
    <row r="8" spans="1:2" ht="12.75">
      <c r="A8" s="2">
        <v>7.5</v>
      </c>
      <c r="B8" s="2">
        <v>25</v>
      </c>
    </row>
    <row r="9" spans="1:2" ht="12.75">
      <c r="A9" s="2">
        <v>8.5</v>
      </c>
      <c r="B9" s="2">
        <v>31.5</v>
      </c>
    </row>
    <row r="10" spans="1:2" ht="12.75">
      <c r="A10" s="2">
        <v>9</v>
      </c>
      <c r="B10" s="2">
        <v>36</v>
      </c>
    </row>
    <row r="11" spans="1:2" ht="12.75">
      <c r="A11" s="2">
        <v>9</v>
      </c>
      <c r="B11" s="2">
        <v>39.5</v>
      </c>
    </row>
    <row r="12" spans="1:2" ht="12.75">
      <c r="A12" s="2">
        <v>11</v>
      </c>
      <c r="B12" s="2">
        <v>40.2</v>
      </c>
    </row>
    <row r="13" spans="1:2" ht="12.75">
      <c r="A13" s="2">
        <v>13</v>
      </c>
      <c r="B13" s="2">
        <v>48</v>
      </c>
    </row>
    <row r="14" spans="1:2" ht="12.75">
      <c r="A14" s="2">
        <v>14</v>
      </c>
      <c r="B14" s="2">
        <v>52</v>
      </c>
    </row>
    <row r="15" spans="1:2" ht="12.75">
      <c r="A15" s="2">
        <v>14.5</v>
      </c>
      <c r="B15" s="2">
        <v>54</v>
      </c>
    </row>
    <row r="16" spans="1:2" ht="12.75">
      <c r="A16" s="2">
        <v>16</v>
      </c>
      <c r="B16" s="2">
        <v>56.5</v>
      </c>
    </row>
    <row r="17" spans="1:2" ht="12.75">
      <c r="A17" s="2">
        <v>17</v>
      </c>
      <c r="B17" s="2">
        <v>58</v>
      </c>
    </row>
    <row r="18" spans="1:2" ht="12.75">
      <c r="A18" s="2">
        <v>18</v>
      </c>
      <c r="B18" s="2">
        <v>61</v>
      </c>
    </row>
    <row r="19" spans="1:2" ht="12.75">
      <c r="A19" s="2">
        <v>20</v>
      </c>
      <c r="B19" s="2">
        <v>63</v>
      </c>
    </row>
    <row r="20" spans="1:2" ht="12.75">
      <c r="A20" s="2">
        <v>23</v>
      </c>
      <c r="B20" s="2">
        <v>66</v>
      </c>
    </row>
    <row r="21" spans="1:2" ht="12.75">
      <c r="A21" s="2">
        <v>25</v>
      </c>
      <c r="B21" s="2">
        <v>71</v>
      </c>
    </row>
    <row r="22" spans="1:2" ht="12.75">
      <c r="A22" s="2">
        <v>26</v>
      </c>
      <c r="B22" s="2">
        <v>73.5</v>
      </c>
    </row>
    <row r="23" spans="1:2" ht="12.75">
      <c r="A23" s="2">
        <v>28</v>
      </c>
      <c r="B23" s="2">
        <v>79</v>
      </c>
    </row>
    <row r="24" spans="1:2" ht="12.75">
      <c r="A24" s="2">
        <v>30</v>
      </c>
      <c r="B24" s="2">
        <v>80</v>
      </c>
    </row>
    <row r="25" spans="1:2" ht="12.75">
      <c r="A25" s="2">
        <v>32</v>
      </c>
      <c r="B25" s="2">
        <v>82.5</v>
      </c>
    </row>
    <row r="26" spans="1:2" ht="12.75">
      <c r="A26" s="2">
        <v>33</v>
      </c>
      <c r="B26" s="2">
        <v>83</v>
      </c>
    </row>
  </sheetData>
  <printOptions gridLines="1"/>
  <pageMargins left="0.7874015748031497" right="0.7874015748031497" top="0.984251968503937" bottom="0.984251968503937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27">
      <selection activeCell="A50" sqref="A50"/>
    </sheetView>
  </sheetViews>
  <sheetFormatPr defaultColWidth="11.421875" defaultRowHeight="12.75"/>
  <cols>
    <col min="1" max="1" width="13.8515625" style="0" customWidth="1"/>
    <col min="2" max="4" width="12.28125" style="0" bestFit="1" customWidth="1"/>
  </cols>
  <sheetData>
    <row r="2" spans="4:6" ht="12.75">
      <c r="D2" s="33" t="s">
        <v>11</v>
      </c>
      <c r="E2" s="33"/>
      <c r="F2" s="33">
        <v>0.95</v>
      </c>
    </row>
    <row r="3" spans="4:6" ht="12.75">
      <c r="D3" s="33" t="s">
        <v>14</v>
      </c>
      <c r="E3" s="33"/>
      <c r="F3" s="33">
        <f>TINV(1-F2,B56-1)</f>
        <v>2.093024049854864</v>
      </c>
    </row>
    <row r="5" spans="1:8" ht="12.75">
      <c r="A5" s="6" t="s">
        <v>2</v>
      </c>
      <c r="D5" s="15"/>
      <c r="E5" s="18" t="s">
        <v>33</v>
      </c>
      <c r="F5" s="15"/>
      <c r="G5" s="19" t="s">
        <v>38</v>
      </c>
      <c r="H5" s="16"/>
    </row>
    <row r="6" spans="1:8" ht="15">
      <c r="A6" s="1" t="s">
        <v>0</v>
      </c>
      <c r="B6" s="1" t="s">
        <v>1</v>
      </c>
      <c r="C6" s="5" t="s">
        <v>9</v>
      </c>
      <c r="D6" s="8" t="s">
        <v>21</v>
      </c>
      <c r="E6" s="8" t="s">
        <v>22</v>
      </c>
      <c r="F6" s="8" t="s">
        <v>23</v>
      </c>
      <c r="G6" s="17" t="s">
        <v>22</v>
      </c>
      <c r="H6" s="17" t="s">
        <v>23</v>
      </c>
    </row>
    <row r="7" spans="1:8" ht="12.75">
      <c r="A7" s="2">
        <v>7.4</v>
      </c>
      <c r="B7" s="2">
        <v>21.5</v>
      </c>
      <c r="C7">
        <f aca="true" t="shared" si="0" ref="C7:C26">B$47+B$46*A7</f>
        <v>32.75976372450871</v>
      </c>
      <c r="D7" s="8">
        <f>$D$49*SQRT(1+(($A7-$A$36)^2/$A$37^2))/SQRT($B$56)</f>
        <v>1.7105980636119094</v>
      </c>
      <c r="E7" s="8">
        <f>$C7-$F$3*$D7</f>
        <v>29.17944083773382</v>
      </c>
      <c r="F7" s="8">
        <f>$C7+$F$3*$D7</f>
        <v>36.340086611283596</v>
      </c>
      <c r="G7" s="17">
        <f aca="true" t="shared" si="1" ref="G7:G26">$C7-$F$3*$D$49</f>
        <v>22.761658140573132</v>
      </c>
      <c r="H7" s="17">
        <f aca="true" t="shared" si="2" ref="H7:H26">$C7+$F$3*$D$49</f>
        <v>42.757869308444285</v>
      </c>
    </row>
    <row r="8" spans="1:8" ht="12.75">
      <c r="A8" s="2">
        <v>7.5</v>
      </c>
      <c r="B8" s="2">
        <v>25</v>
      </c>
      <c r="C8">
        <f t="shared" si="0"/>
        <v>32.97762474625243</v>
      </c>
      <c r="D8" s="8">
        <f aca="true" t="shared" si="3" ref="D8:D26">D$49*SQRT(1+((A8-A$36)^2/A$37^2))/SQRT(B$56)</f>
        <v>1.700857899028896</v>
      </c>
      <c r="E8" s="8">
        <f aca="true" t="shared" si="4" ref="E8:E26">C8-F$3*D8</f>
        <v>29.417688258199334</v>
      </c>
      <c r="F8" s="8">
        <f aca="true" t="shared" si="5" ref="F8:F26">$C8+$F$3*$D8</f>
        <v>36.53756123430553</v>
      </c>
      <c r="G8" s="17">
        <f t="shared" si="1"/>
        <v>22.979519162316855</v>
      </c>
      <c r="H8" s="17">
        <f t="shared" si="2"/>
        <v>42.97573033018801</v>
      </c>
    </row>
    <row r="9" spans="1:8" ht="12.75">
      <c r="A9" s="2">
        <v>8.5</v>
      </c>
      <c r="B9" s="2">
        <v>31.5</v>
      </c>
      <c r="C9">
        <f t="shared" si="0"/>
        <v>35.15623496368967</v>
      </c>
      <c r="D9" s="8">
        <f t="shared" si="3"/>
        <v>1.6055542037009016</v>
      </c>
      <c r="E9" s="8">
        <f t="shared" si="4"/>
        <v>31.795771401998106</v>
      </c>
      <c r="F9" s="8">
        <f t="shared" si="5"/>
        <v>38.51669852538123</v>
      </c>
      <c r="G9" s="17">
        <f t="shared" si="1"/>
        <v>25.158129379754094</v>
      </c>
      <c r="H9" s="17">
        <f t="shared" si="2"/>
        <v>45.154340547625246</v>
      </c>
    </row>
    <row r="10" spans="1:8" ht="12.75">
      <c r="A10" s="2">
        <v>9</v>
      </c>
      <c r="B10" s="2">
        <v>36</v>
      </c>
      <c r="C10">
        <f t="shared" si="0"/>
        <v>36.245540072408296</v>
      </c>
      <c r="D10" s="8">
        <f t="shared" si="3"/>
        <v>1.5594720904654986</v>
      </c>
      <c r="E10" s="8">
        <f t="shared" si="4"/>
        <v>32.98152748198657</v>
      </c>
      <c r="F10" s="8">
        <f t="shared" si="5"/>
        <v>39.509552662830025</v>
      </c>
      <c r="G10" s="17">
        <f t="shared" si="1"/>
        <v>26.24743448847272</v>
      </c>
      <c r="H10" s="17">
        <f t="shared" si="2"/>
        <v>46.24364565634387</v>
      </c>
    </row>
    <row r="11" spans="1:8" ht="12.75">
      <c r="A11" s="2">
        <v>9</v>
      </c>
      <c r="B11" s="2">
        <v>39.5</v>
      </c>
      <c r="C11">
        <f t="shared" si="0"/>
        <v>36.245540072408296</v>
      </c>
      <c r="D11" s="8">
        <f t="shared" si="3"/>
        <v>1.5594720904654986</v>
      </c>
      <c r="E11" s="8">
        <f t="shared" si="4"/>
        <v>32.98152748198657</v>
      </c>
      <c r="F11" s="8">
        <f t="shared" si="5"/>
        <v>39.509552662830025</v>
      </c>
      <c r="G11" s="17">
        <f t="shared" si="1"/>
        <v>26.24743448847272</v>
      </c>
      <c r="H11" s="17">
        <f t="shared" si="2"/>
        <v>46.24364565634387</v>
      </c>
    </row>
    <row r="12" spans="1:8" ht="12.75">
      <c r="A12" s="2">
        <v>11</v>
      </c>
      <c r="B12" s="2">
        <v>40.2</v>
      </c>
      <c r="C12">
        <f t="shared" si="0"/>
        <v>40.60276050728278</v>
      </c>
      <c r="D12" s="8">
        <f t="shared" si="3"/>
        <v>1.3880150475781736</v>
      </c>
      <c r="E12" s="8">
        <f t="shared" si="4"/>
        <v>37.69761163114122</v>
      </c>
      <c r="F12" s="8">
        <f t="shared" si="5"/>
        <v>43.50790938342434</v>
      </c>
      <c r="G12" s="17">
        <f t="shared" si="1"/>
        <v>30.604654923347205</v>
      </c>
      <c r="H12" s="17">
        <f t="shared" si="2"/>
        <v>50.60086609121836</v>
      </c>
    </row>
    <row r="13" spans="1:8" ht="12.75">
      <c r="A13" s="2">
        <v>13</v>
      </c>
      <c r="B13" s="2">
        <v>48</v>
      </c>
      <c r="C13">
        <f t="shared" si="0"/>
        <v>44.95998094215726</v>
      </c>
      <c r="D13" s="8">
        <f t="shared" si="3"/>
        <v>1.2434136473287425</v>
      </c>
      <c r="E13" s="8">
        <f t="shared" si="4"/>
        <v>42.35748627438045</v>
      </c>
      <c r="F13" s="8">
        <f t="shared" si="5"/>
        <v>47.56247560993407</v>
      </c>
      <c r="G13" s="17">
        <f t="shared" si="1"/>
        <v>34.96187535822168</v>
      </c>
      <c r="H13" s="17">
        <f t="shared" si="2"/>
        <v>54.958086526092835</v>
      </c>
    </row>
    <row r="14" spans="1:8" ht="12.75">
      <c r="A14" s="2">
        <v>14</v>
      </c>
      <c r="B14" s="2">
        <v>52</v>
      </c>
      <c r="C14">
        <f t="shared" si="0"/>
        <v>47.1385911595945</v>
      </c>
      <c r="D14" s="8">
        <f t="shared" si="3"/>
        <v>1.1843333755344494</v>
      </c>
      <c r="E14" s="8">
        <f t="shared" si="4"/>
        <v>44.6597529215551</v>
      </c>
      <c r="F14" s="8">
        <f t="shared" si="5"/>
        <v>49.61742939763389</v>
      </c>
      <c r="G14" s="17">
        <f t="shared" si="1"/>
        <v>37.14048557565892</v>
      </c>
      <c r="H14" s="17">
        <f t="shared" si="2"/>
        <v>57.136696743530074</v>
      </c>
    </row>
    <row r="15" spans="1:8" ht="12.75">
      <c r="A15" s="2">
        <v>14.5</v>
      </c>
      <c r="B15" s="2">
        <v>54</v>
      </c>
      <c r="C15">
        <f t="shared" si="0"/>
        <v>48.22789626831312</v>
      </c>
      <c r="D15" s="8">
        <f t="shared" si="3"/>
        <v>1.158721326798823</v>
      </c>
      <c r="E15" s="8">
        <f t="shared" si="4"/>
        <v>45.802664664243444</v>
      </c>
      <c r="F15" s="8">
        <f t="shared" si="5"/>
        <v>50.65312787238279</v>
      </c>
      <c r="G15" s="17">
        <f t="shared" si="1"/>
        <v>38.22979068437754</v>
      </c>
      <c r="H15" s="17">
        <f t="shared" si="2"/>
        <v>58.22600185224869</v>
      </c>
    </row>
    <row r="16" spans="1:8" ht="12.75">
      <c r="A16" s="2">
        <v>16</v>
      </c>
      <c r="B16" s="2">
        <v>56.5</v>
      </c>
      <c r="C16">
        <f t="shared" si="0"/>
        <v>51.49581159446898</v>
      </c>
      <c r="D16" s="8">
        <f t="shared" si="3"/>
        <v>1.0997390611007343</v>
      </c>
      <c r="E16" s="8">
        <f t="shared" si="4"/>
        <v>49.19403129102034</v>
      </c>
      <c r="F16" s="8">
        <f t="shared" si="5"/>
        <v>53.79759189791763</v>
      </c>
      <c r="G16" s="17">
        <f t="shared" si="1"/>
        <v>41.497706010533406</v>
      </c>
      <c r="H16" s="17">
        <f t="shared" si="2"/>
        <v>61.49391717840456</v>
      </c>
    </row>
    <row r="17" spans="1:8" ht="12.75">
      <c r="A17" s="2">
        <v>17</v>
      </c>
      <c r="B17" s="2">
        <v>58</v>
      </c>
      <c r="C17">
        <f t="shared" si="0"/>
        <v>53.67442181190622</v>
      </c>
      <c r="D17" s="8">
        <f t="shared" si="3"/>
        <v>1.076865086524384</v>
      </c>
      <c r="E17" s="8">
        <f t="shared" si="4"/>
        <v>51.42051728736165</v>
      </c>
      <c r="F17" s="8">
        <f t="shared" si="5"/>
        <v>55.928326336450795</v>
      </c>
      <c r="G17" s="17">
        <f t="shared" si="1"/>
        <v>43.676316227970645</v>
      </c>
      <c r="H17" s="17">
        <f t="shared" si="2"/>
        <v>63.6725273958418</v>
      </c>
    </row>
    <row r="18" spans="1:8" ht="12.75">
      <c r="A18" s="2">
        <v>18</v>
      </c>
      <c r="B18" s="2">
        <v>61</v>
      </c>
      <c r="C18">
        <f t="shared" si="0"/>
        <v>55.85303202934347</v>
      </c>
      <c r="D18" s="8">
        <f t="shared" si="3"/>
        <v>1.068206728734632</v>
      </c>
      <c r="E18" s="8">
        <f t="shared" si="4"/>
        <v>53.61724965588509</v>
      </c>
      <c r="F18" s="8">
        <f t="shared" si="5"/>
        <v>58.088814402801844</v>
      </c>
      <c r="G18" s="17">
        <f t="shared" si="1"/>
        <v>45.85492644540789</v>
      </c>
      <c r="H18" s="17">
        <f t="shared" si="2"/>
        <v>65.85113761327904</v>
      </c>
    </row>
    <row r="19" spans="1:8" ht="12.75">
      <c r="A19" s="2">
        <v>20</v>
      </c>
      <c r="B19" s="2">
        <v>63</v>
      </c>
      <c r="C19">
        <f t="shared" si="0"/>
        <v>60.210252464217945</v>
      </c>
      <c r="D19" s="8">
        <f t="shared" si="3"/>
        <v>1.094332848275368</v>
      </c>
      <c r="E19" s="8">
        <f t="shared" si="4"/>
        <v>57.91978749423143</v>
      </c>
      <c r="F19" s="8">
        <f t="shared" si="5"/>
        <v>62.50071743420446</v>
      </c>
      <c r="G19" s="17">
        <f t="shared" si="1"/>
        <v>50.21214688028237</v>
      </c>
      <c r="H19" s="17">
        <f t="shared" si="2"/>
        <v>70.20835804815351</v>
      </c>
    </row>
    <row r="20" spans="1:8" ht="12.75">
      <c r="A20" s="2">
        <v>23</v>
      </c>
      <c r="B20" s="2">
        <v>66</v>
      </c>
      <c r="C20">
        <f t="shared" si="0"/>
        <v>66.74608311652966</v>
      </c>
      <c r="D20" s="8">
        <f t="shared" si="3"/>
        <v>1.2314314634289454</v>
      </c>
      <c r="E20" s="8">
        <f t="shared" si="4"/>
        <v>64.1686674478249</v>
      </c>
      <c r="F20" s="8">
        <f t="shared" si="5"/>
        <v>69.32349878523442</v>
      </c>
      <c r="G20" s="17">
        <f t="shared" si="1"/>
        <v>56.747977532594085</v>
      </c>
      <c r="H20" s="17">
        <f t="shared" si="2"/>
        <v>76.74418870046523</v>
      </c>
    </row>
    <row r="21" spans="1:8" ht="12.75">
      <c r="A21" s="2">
        <v>25</v>
      </c>
      <c r="B21" s="2">
        <v>71</v>
      </c>
      <c r="C21">
        <f t="shared" si="0"/>
        <v>71.10330355140415</v>
      </c>
      <c r="D21" s="8">
        <f t="shared" si="3"/>
        <v>1.3729785516775501</v>
      </c>
      <c r="E21" s="8">
        <f t="shared" si="4"/>
        <v>68.22962642280814</v>
      </c>
      <c r="F21" s="8">
        <f t="shared" si="5"/>
        <v>73.97698068000017</v>
      </c>
      <c r="G21" s="17">
        <f t="shared" si="1"/>
        <v>61.10519796746858</v>
      </c>
      <c r="H21" s="17">
        <f t="shared" si="2"/>
        <v>81.10140913533974</v>
      </c>
    </row>
    <row r="22" spans="1:8" ht="12.75">
      <c r="A22" s="2">
        <v>26</v>
      </c>
      <c r="B22" s="2">
        <v>73.5</v>
      </c>
      <c r="C22">
        <f t="shared" si="0"/>
        <v>73.28191376884139</v>
      </c>
      <c r="D22" s="8">
        <f t="shared" si="3"/>
        <v>1.4547218337194199</v>
      </c>
      <c r="E22" s="8">
        <f t="shared" si="4"/>
        <v>70.23714598501768</v>
      </c>
      <c r="F22" s="8">
        <f t="shared" si="5"/>
        <v>76.32668155266511</v>
      </c>
      <c r="G22" s="17">
        <f t="shared" si="1"/>
        <v>63.283808184905816</v>
      </c>
      <c r="H22" s="17">
        <f t="shared" si="2"/>
        <v>83.28001935277697</v>
      </c>
    </row>
    <row r="23" spans="1:8" ht="12.75">
      <c r="A23" s="2">
        <v>28</v>
      </c>
      <c r="B23" s="2">
        <v>79</v>
      </c>
      <c r="C23">
        <f t="shared" si="0"/>
        <v>77.63913420371588</v>
      </c>
      <c r="D23" s="8">
        <f t="shared" si="3"/>
        <v>1.6346715265733958</v>
      </c>
      <c r="E23" s="8">
        <f t="shared" si="4"/>
        <v>74.2177273849848</v>
      </c>
      <c r="F23" s="8">
        <f t="shared" si="5"/>
        <v>81.06054102244697</v>
      </c>
      <c r="G23" s="17">
        <f t="shared" si="1"/>
        <v>67.64102861978031</v>
      </c>
      <c r="H23" s="17">
        <f t="shared" si="2"/>
        <v>87.63723978765145</v>
      </c>
    </row>
    <row r="24" spans="1:8" ht="12.75">
      <c r="A24" s="2">
        <v>30</v>
      </c>
      <c r="B24" s="2">
        <v>80</v>
      </c>
      <c r="C24">
        <f t="shared" si="0"/>
        <v>81.99635463859036</v>
      </c>
      <c r="D24" s="8">
        <f t="shared" si="3"/>
        <v>1.8311050053934426</v>
      </c>
      <c r="E24" s="8">
        <f t="shared" si="4"/>
        <v>78.16380782449227</v>
      </c>
      <c r="F24" s="8">
        <f t="shared" si="5"/>
        <v>85.82890145268846</v>
      </c>
      <c r="G24" s="17">
        <f t="shared" si="1"/>
        <v>71.99824905465479</v>
      </c>
      <c r="H24" s="17">
        <f t="shared" si="2"/>
        <v>91.99446022252593</v>
      </c>
    </row>
    <row r="25" spans="1:8" ht="12.75">
      <c r="A25" s="2">
        <v>32</v>
      </c>
      <c r="B25" s="2">
        <v>82.5</v>
      </c>
      <c r="C25">
        <f t="shared" si="0"/>
        <v>86.35357507346484</v>
      </c>
      <c r="D25" s="8">
        <f t="shared" si="3"/>
        <v>2.039264386111168</v>
      </c>
      <c r="E25" s="8">
        <f t="shared" si="4"/>
        <v>82.08534566932165</v>
      </c>
      <c r="F25" s="8">
        <f t="shared" si="5"/>
        <v>90.62180447760802</v>
      </c>
      <c r="G25" s="17">
        <f t="shared" si="1"/>
        <v>76.35546948952927</v>
      </c>
      <c r="H25" s="17">
        <f t="shared" si="2"/>
        <v>96.35168065740041</v>
      </c>
    </row>
    <row r="26" spans="1:8" ht="12.75">
      <c r="A26" s="2">
        <v>33</v>
      </c>
      <c r="B26" s="2">
        <v>83</v>
      </c>
      <c r="C26">
        <f t="shared" si="0"/>
        <v>88.53218529090208</v>
      </c>
      <c r="D26" s="8">
        <f t="shared" si="3"/>
        <v>2.1466830849743688</v>
      </c>
      <c r="E26" s="8">
        <f t="shared" si="4"/>
        <v>84.03912596663409</v>
      </c>
      <c r="F26" s="8">
        <f t="shared" si="5"/>
        <v>93.02524461517007</v>
      </c>
      <c r="G26" s="17">
        <f t="shared" si="1"/>
        <v>78.53407970696651</v>
      </c>
      <c r="H26" s="17">
        <f t="shared" si="2"/>
        <v>98.53029087483765</v>
      </c>
    </row>
    <row r="27" spans="1:8" s="21" customFormat="1" ht="12.75">
      <c r="A27" s="20"/>
      <c r="B27" s="20"/>
      <c r="C27"/>
      <c r="D27" s="22"/>
      <c r="E27" s="22"/>
      <c r="F27" s="22"/>
      <c r="G27" s="31"/>
      <c r="H27" s="22"/>
    </row>
    <row r="28" spans="1:6" s="21" customFormat="1" ht="12.75">
      <c r="A28" s="23"/>
      <c r="B28" s="24" t="s">
        <v>34</v>
      </c>
      <c r="C28" s="24"/>
      <c r="D28" s="25"/>
      <c r="E28" s="26" t="s">
        <v>37</v>
      </c>
      <c r="F28" s="11"/>
    </row>
    <row r="29" spans="1:6" s="21" customFormat="1" ht="15">
      <c r="A29" s="27" t="s">
        <v>0</v>
      </c>
      <c r="B29" s="29" t="s">
        <v>1</v>
      </c>
      <c r="C29" s="32" t="s">
        <v>36</v>
      </c>
      <c r="D29" s="28" t="s">
        <v>35</v>
      </c>
      <c r="E29" s="28" t="s">
        <v>22</v>
      </c>
      <c r="F29" s="28" t="s">
        <v>23</v>
      </c>
    </row>
    <row r="30" spans="1:6" ht="12.75">
      <c r="A30" s="28">
        <v>12</v>
      </c>
      <c r="B30" s="30"/>
      <c r="C30" s="28">
        <f>B$47+B$46*A30</f>
        <v>42.78137072472002</v>
      </c>
      <c r="D30" s="28">
        <f>$D$49*SQRT(B$56+1+(($A30-$A$36)^2/$A$37^2))/SQRT($B$56)</f>
        <v>4.953707643028326</v>
      </c>
      <c r="E30" s="28">
        <f>$C30-$F$3*$D30</f>
        <v>32.41314149191188</v>
      </c>
      <c r="F30" s="28">
        <f>$C30+$F$3*$D30</f>
        <v>53.14959995752816</v>
      </c>
    </row>
    <row r="31" spans="1:6" ht="12.75">
      <c r="A31" s="28">
        <v>22</v>
      </c>
      <c r="B31" s="30"/>
      <c r="C31" s="28">
        <f>B$47+B$46*A31</f>
        <v>64.56747289909242</v>
      </c>
      <c r="D31" s="28">
        <f>$D$49*SQRT(B$56+1+(($A31-$A$36)^2/$A$37^2))/SQRT($B$56)</f>
        <v>4.919087057230574</v>
      </c>
      <c r="E31" s="28">
        <f>$C31-$F$3*$D31</f>
        <v>54.27170538497904</v>
      </c>
      <c r="F31" s="28">
        <f>$C31+$F$3*$D31</f>
        <v>74.8632404132058</v>
      </c>
    </row>
    <row r="32" spans="1:7" ht="12.75">
      <c r="A32" s="28">
        <v>35</v>
      </c>
      <c r="B32" s="30"/>
      <c r="C32" s="28">
        <f>B$47+B$46*A32</f>
        <v>92.88940572577656</v>
      </c>
      <c r="D32" s="28">
        <f>$D$49*SQRT(B$56+1+(($A32-$A$36)^2/$A$37^2))/SQRT($B$56)</f>
        <v>5.33101171135897</v>
      </c>
      <c r="E32" s="28">
        <f>$C32-$F$3*$D32</f>
        <v>81.7314700038443</v>
      </c>
      <c r="F32" s="28">
        <f>$C32+$F$3*$D32</f>
        <v>104.04734144770882</v>
      </c>
      <c r="G32" s="22"/>
    </row>
    <row r="33" ht="12.75">
      <c r="G33" s="22"/>
    </row>
    <row r="34" ht="12.75">
      <c r="A34" s="14" t="s">
        <v>29</v>
      </c>
    </row>
    <row r="35" spans="1:2" ht="15">
      <c r="A35" s="12" t="s">
        <v>0</v>
      </c>
      <c r="B35" s="12" t="s">
        <v>1</v>
      </c>
    </row>
    <row r="36" spans="1:3" ht="12.75">
      <c r="A36" s="3">
        <f>AVERAGE(A7:A26)</f>
        <v>18.095</v>
      </c>
      <c r="B36" s="3">
        <f>AVERAGE(B7:B26)</f>
        <v>56.06</v>
      </c>
      <c r="C36" t="s">
        <v>4</v>
      </c>
    </row>
    <row r="37" spans="1:3" ht="12.75">
      <c r="A37">
        <f>STDEV(A7:A26)</f>
        <v>8.54994459815846</v>
      </c>
      <c r="B37">
        <f>STDEV(B7:B26)</f>
        <v>19.198503231132094</v>
      </c>
      <c r="C37" t="s">
        <v>6</v>
      </c>
    </row>
    <row r="38" spans="1:3" ht="12.75">
      <c r="A38">
        <f>STDEVP(A7:A26)</f>
        <v>8.333455165776082</v>
      </c>
      <c r="B38">
        <f>STDEVP(B7:B26)</f>
        <v>18.712386272199492</v>
      </c>
      <c r="C38" t="s">
        <v>27</v>
      </c>
    </row>
    <row r="39" spans="1:3" ht="12.75">
      <c r="A39">
        <f>VARP(A7:A26)</f>
        <v>69.44647500000005</v>
      </c>
      <c r="B39">
        <f>VARP(B7:B26)</f>
        <v>350.1534</v>
      </c>
      <c r="C39" t="s">
        <v>30</v>
      </c>
    </row>
    <row r="40" spans="2:3" ht="12.75">
      <c r="B40">
        <f>COVAR(A7:A26,B7:B26)</f>
        <v>151.29680000000002</v>
      </c>
      <c r="C40" t="s">
        <v>5</v>
      </c>
    </row>
    <row r="42" ht="15">
      <c r="A42" s="7" t="s">
        <v>24</v>
      </c>
    </row>
    <row r="44" ht="12.75">
      <c r="A44" t="s">
        <v>28</v>
      </c>
    </row>
    <row r="45" ht="12.75">
      <c r="A45" t="s">
        <v>25</v>
      </c>
    </row>
    <row r="46" spans="1:4" ht="12.75">
      <c r="A46" s="5" t="s">
        <v>7</v>
      </c>
      <c r="B46">
        <f>B40/A39</f>
        <v>2.178610217437241</v>
      </c>
      <c r="D46">
        <f>SLOPE(B7:B26,A7:A26)</f>
        <v>2.178610217437243</v>
      </c>
    </row>
    <row r="47" spans="1:4" ht="12.75">
      <c r="A47" s="5" t="s">
        <v>8</v>
      </c>
      <c r="B47">
        <f>B36-B46*A36</f>
        <v>16.638048115473126</v>
      </c>
      <c r="D47">
        <f>INTERCEPT(B7:B26,A7:A26)</f>
        <v>16.638048115473097</v>
      </c>
    </row>
    <row r="49" spans="1:4" ht="15.75">
      <c r="A49" t="s">
        <v>39</v>
      </c>
      <c r="D49">
        <f>STEYX(B7:B26,A7:A26)</f>
        <v>4.776870855654464</v>
      </c>
    </row>
    <row r="51" spans="1:2" ht="14.25">
      <c r="A51" s="5" t="s">
        <v>10</v>
      </c>
      <c r="B51">
        <f>RSQ(B7:B26,A7:A26)</f>
        <v>0.941349575202066</v>
      </c>
    </row>
    <row r="53" ht="15">
      <c r="A53" s="7" t="s">
        <v>31</v>
      </c>
    </row>
    <row r="54" spans="1:3" ht="12.75">
      <c r="A54" s="33" t="s">
        <v>32</v>
      </c>
      <c r="B54" s="33"/>
      <c r="C54" s="33">
        <v>0.95</v>
      </c>
    </row>
    <row r="55" spans="1:3" ht="12.75">
      <c r="A55" s="34" t="s">
        <v>12</v>
      </c>
      <c r="B55" s="33">
        <f>1-C54</f>
        <v>0.050000000000000044</v>
      </c>
      <c r="C55" s="33"/>
    </row>
    <row r="56" spans="1:3" ht="12.75">
      <c r="A56" s="34" t="s">
        <v>13</v>
      </c>
      <c r="B56" s="33">
        <f>COUNT(A7:A26)</f>
        <v>20</v>
      </c>
      <c r="C56" s="33"/>
    </row>
    <row r="57" spans="1:3" ht="12.75">
      <c r="A57" s="33" t="s">
        <v>14</v>
      </c>
      <c r="B57" s="33">
        <f>TINV(B55,B56-1)</f>
        <v>2.093024049854864</v>
      </c>
      <c r="C57" s="33"/>
    </row>
    <row r="59" spans="1:4" s="4" customFormat="1" ht="12.75">
      <c r="A59" s="4" t="s">
        <v>16</v>
      </c>
      <c r="B59" s="4" t="s">
        <v>20</v>
      </c>
      <c r="C59" s="4" t="s">
        <v>17</v>
      </c>
      <c r="D59" s="4" t="s">
        <v>18</v>
      </c>
    </row>
    <row r="60" spans="1:4" ht="12.75">
      <c r="A60" s="6" t="s">
        <v>15</v>
      </c>
      <c r="B60" s="6">
        <f>(D49/SQRT(B56))*SQRT(1+(A36^2/A37^2))</f>
        <v>2.500247721564485</v>
      </c>
      <c r="C60" s="6">
        <f>$B47-$B60*$B57</f>
        <v>11.40496950364383</v>
      </c>
      <c r="D60" s="6">
        <f>$B47+$B60*$B57</f>
        <v>21.87112672730242</v>
      </c>
    </row>
    <row r="61" spans="1:4" ht="12.75">
      <c r="A61" t="s">
        <v>19</v>
      </c>
      <c r="B61">
        <f>D49/(A37*SQRT(B56))</f>
        <v>0.12492955750007545</v>
      </c>
      <c r="C61">
        <f>$B$46-$B57*$B61</f>
        <v>1.917129649051857</v>
      </c>
      <c r="D61">
        <f>$B$46+$B57*$B61</f>
        <v>2.4400907858226253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Departamento de Estadística e I.O.</Manager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Modelado de la dependencia de estrona y esteroide</dc:title>
  <dc:subject>Inferencia en modelo de regresión</dc:subject>
  <dc:creator>Francisco A. Ocaña Lara</dc:creator>
  <cp:keywords/>
  <dc:description/>
  <cp:lastModifiedBy>User</cp:lastModifiedBy>
  <cp:lastPrinted>2009-04-30T11:28:58Z</cp:lastPrinted>
  <dcterms:created xsi:type="dcterms:W3CDTF">2009-04-16T08:40:23Z</dcterms:created>
  <dcterms:modified xsi:type="dcterms:W3CDTF">2009-04-30T11:29:12Z</dcterms:modified>
  <cp:category/>
  <cp:version/>
  <cp:contentType/>
  <cp:contentStatus/>
</cp:coreProperties>
</file>