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1"/>
  </bookViews>
  <sheets>
    <sheet name="Datos" sheetId="1" r:id="rId1"/>
    <sheet name="Calculo" sheetId="2" r:id="rId2"/>
    <sheet name="GPerfiles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<sst xmlns="http://schemas.openxmlformats.org/spreadsheetml/2006/main" count="35" uniqueCount="26">
  <si>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t</t>
  </si>
  <si>
    <t>Estudio de dos formulaciones de comprimidos celecoxib 200 mg</t>
  </si>
  <si>
    <t>tiempo (minutos)</t>
  </si>
  <si>
    <t>QA</t>
  </si>
  <si>
    <t xml:space="preserve">cantidad media (mg) de fármaco-formulación A disuelto </t>
  </si>
  <si>
    <t>QB :</t>
  </si>
  <si>
    <t xml:space="preserve">cantidad media (mg) de fármaco-formulación B disuelto </t>
  </si>
  <si>
    <t>QA :</t>
  </si>
  <si>
    <t>t :</t>
  </si>
  <si>
    <t>QB</t>
  </si>
  <si>
    <t xml:space="preserve">cantidad media (mg) de fármaco de formulación A disuelto </t>
  </si>
  <si>
    <t xml:space="preserve">cantidad media (mg) de fármaco de formulación B disuelto </t>
  </si>
  <si>
    <t>Areas de QA</t>
  </si>
  <si>
    <t>ABC =</t>
  </si>
  <si>
    <t>% Eficiencia =</t>
  </si>
  <si>
    <t>A</t>
  </si>
  <si>
    <t>B</t>
  </si>
  <si>
    <t>Tiempo medio =</t>
  </si>
  <si>
    <t>|QB-QA|</t>
  </si>
  <si>
    <t>Comparación de perfiles (formulación A es considerada como referencia)</t>
  </si>
  <si>
    <t>factor de diferencia (f1) =</t>
  </si>
  <si>
    <t>factor de similitud (f2) =</t>
  </si>
  <si>
    <t xml:space="preserve">El 85% de la dosis corresponde a </t>
  </si>
  <si>
    <t>mg</t>
  </si>
  <si>
    <t>t * ∆QA</t>
  </si>
  <si>
    <t>t * ∆QB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</si>
</sst>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8"/>
      <name val="Arial"/>
      <family val="2"/>
    </font>
    <font>
      <b/>
      <sz val="10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2" fontId="0" fillId="0" borderId="0" xfId="0" applyNumberFormat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Perfiles de  formulaciones de celecoxib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9"/>
          <c:w val="0.94625"/>
          <c:h val="0.749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Calculo!$B$8</c:f>
              <c:strCache>
                <c:ptCount val="1"/>
                <c:pt idx="0">
                  <c:v>QA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Calculo!$A$9:$A$18</c:f>
              <c:numCach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</c:numCache>
            </c:numRef>
          </c:xVal>
          <c:yVal>
            <c:numRef>
              <c:f>Calculo!$B$9:$B$18</c:f>
              <c:numCache>
                <c:ptCount val="10"/>
                <c:pt idx="0">
                  <c:v>11</c:v>
                </c:pt>
                <c:pt idx="1">
                  <c:v>83</c:v>
                </c:pt>
                <c:pt idx="2">
                  <c:v>131</c:v>
                </c:pt>
                <c:pt idx="3">
                  <c:v>165</c:v>
                </c:pt>
                <c:pt idx="4">
                  <c:v>180</c:v>
                </c:pt>
                <c:pt idx="5">
                  <c:v>189</c:v>
                </c:pt>
                <c:pt idx="6">
                  <c:v>193</c:v>
                </c:pt>
                <c:pt idx="7">
                  <c:v>197</c:v>
                </c:pt>
                <c:pt idx="8">
                  <c:v>199</c:v>
                </c:pt>
                <c:pt idx="9">
                  <c:v>200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Calculo!$C$8</c:f>
              <c:strCache>
                <c:ptCount val="1"/>
                <c:pt idx="0">
                  <c:v>QB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Calculo!$A$9:$A$18</c:f>
              <c:numCach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</c:numCache>
            </c:numRef>
          </c:xVal>
          <c:yVal>
            <c:numRef>
              <c:f>Calculo!$C$9:$C$18</c:f>
              <c:numCache>
                <c:ptCount val="10"/>
                <c:pt idx="0">
                  <c:v>7</c:v>
                </c:pt>
                <c:pt idx="1">
                  <c:v>55</c:v>
                </c:pt>
                <c:pt idx="2">
                  <c:v>87</c:v>
                </c:pt>
                <c:pt idx="3">
                  <c:v>119</c:v>
                </c:pt>
                <c:pt idx="4">
                  <c:v>140</c:v>
                </c:pt>
                <c:pt idx="5">
                  <c:v>157</c:v>
                </c:pt>
                <c:pt idx="6">
                  <c:v>167</c:v>
                </c:pt>
                <c:pt idx="7">
                  <c:v>182</c:v>
                </c:pt>
                <c:pt idx="8">
                  <c:v>197</c:v>
                </c:pt>
                <c:pt idx="9">
                  <c:v>200</c:v>
                </c:pt>
              </c:numCache>
            </c:numRef>
          </c:yVal>
          <c:smooth val="0"/>
        </c:ser>
        <c:axId val="52163253"/>
        <c:axId val="66816094"/>
      </c:scatterChart>
      <c:valAx>
        <c:axId val="52163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tiempo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816094"/>
        <c:crosses val="autoZero"/>
        <c:crossBetween val="midCat"/>
        <c:dispUnits/>
      </c:valAx>
      <c:valAx>
        <c:axId val="66816094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Cantidad (mg) disuelta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1632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3895"/>
          <c:w val="0.24075"/>
          <c:h val="0.144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6" sqref="B6"/>
    </sheetView>
  </sheetViews>
  <sheetFormatPr defaultColWidth="11.421875" defaultRowHeight="12.75"/>
  <cols>
    <col min="1" max="2" width="7.140625" style="0" customWidth="1"/>
    <col min="3" max="3" width="7.57421875" style="0" customWidth="1"/>
  </cols>
  <sheetData>
    <row r="1" ht="12.75">
      <c r="A1" s="5" t="s">
        <v>1</v>
      </c>
    </row>
    <row r="4" spans="1:2" ht="12.75">
      <c r="A4" s="21" t="s">
        <v>8</v>
      </c>
      <c r="B4" t="s">
        <v>2</v>
      </c>
    </row>
    <row r="5" spans="1:2" ht="12.75">
      <c r="A5" s="21" t="s">
        <v>7</v>
      </c>
      <c r="B5" t="s">
        <v>10</v>
      </c>
    </row>
    <row r="6" spans="1:2" ht="12.75">
      <c r="A6" s="21" t="s">
        <v>5</v>
      </c>
      <c r="B6" t="s">
        <v>11</v>
      </c>
    </row>
    <row r="7" ht="12.75">
      <c r="A7" s="2"/>
    </row>
    <row r="9" spans="1:3" ht="12.75">
      <c r="A9" s="3" t="s">
        <v>0</v>
      </c>
      <c r="B9" s="3" t="s">
        <v>3</v>
      </c>
      <c r="C9" s="3" t="s">
        <v>9</v>
      </c>
    </row>
    <row r="10" spans="1:3" ht="12.75">
      <c r="A10" s="4">
        <v>5</v>
      </c>
      <c r="B10" s="4">
        <v>11</v>
      </c>
      <c r="C10" s="4">
        <v>7</v>
      </c>
    </row>
    <row r="11" spans="1:3" ht="12.75">
      <c r="A11" s="4">
        <v>10</v>
      </c>
      <c r="B11" s="4">
        <v>83</v>
      </c>
      <c r="C11" s="4">
        <v>55</v>
      </c>
    </row>
    <row r="12" spans="1:3" ht="12.75">
      <c r="A12" s="4">
        <v>15</v>
      </c>
      <c r="B12" s="4">
        <v>131</v>
      </c>
      <c r="C12" s="4">
        <v>87</v>
      </c>
    </row>
    <row r="13" spans="1:3" ht="12.75">
      <c r="A13" s="4">
        <v>20</v>
      </c>
      <c r="B13" s="4">
        <v>165</v>
      </c>
      <c r="C13" s="4">
        <v>119</v>
      </c>
    </row>
    <row r="14" spans="1:3" ht="12.75">
      <c r="A14" s="4">
        <v>25</v>
      </c>
      <c r="B14" s="4">
        <v>180</v>
      </c>
      <c r="C14" s="4">
        <v>140</v>
      </c>
    </row>
    <row r="15" spans="1:3" ht="12.75">
      <c r="A15" s="4">
        <v>30</v>
      </c>
      <c r="B15" s="4">
        <v>189</v>
      </c>
      <c r="C15" s="4">
        <v>157</v>
      </c>
    </row>
    <row r="16" spans="1:3" ht="12.75">
      <c r="A16" s="4">
        <v>35</v>
      </c>
      <c r="B16" s="4">
        <v>193</v>
      </c>
      <c r="C16" s="4">
        <v>167</v>
      </c>
    </row>
    <row r="17" spans="1:3" ht="12.75">
      <c r="A17" s="4">
        <v>40</v>
      </c>
      <c r="B17" s="4">
        <v>197</v>
      </c>
      <c r="C17" s="4">
        <v>182</v>
      </c>
    </row>
    <row r="18" spans="1:3" ht="12.75">
      <c r="A18" s="4">
        <v>50</v>
      </c>
      <c r="B18" s="4">
        <v>199</v>
      </c>
      <c r="C18" s="4">
        <v>197</v>
      </c>
    </row>
    <row r="19" spans="1:3" ht="12.75">
      <c r="A19" s="4">
        <v>60</v>
      </c>
      <c r="B19" s="4">
        <v>200</v>
      </c>
      <c r="C19" s="4">
        <v>200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D29" sqref="D29"/>
    </sheetView>
  </sheetViews>
  <sheetFormatPr defaultColWidth="11.421875" defaultRowHeight="12.75"/>
  <cols>
    <col min="1" max="2" width="7.140625" style="0" customWidth="1"/>
    <col min="3" max="3" width="7.57421875" style="0" customWidth="1"/>
    <col min="4" max="4" width="10.28125" style="0" customWidth="1"/>
    <col min="5" max="5" width="10.57421875" style="0" customWidth="1"/>
    <col min="6" max="6" width="10.140625" style="0" customWidth="1"/>
    <col min="7" max="7" width="9.7109375" style="0" customWidth="1"/>
    <col min="8" max="8" width="9.57421875" style="0" customWidth="1"/>
  </cols>
  <sheetData>
    <row r="1" ht="12.75">
      <c r="A1" s="1" t="s">
        <v>1</v>
      </c>
    </row>
    <row r="3" spans="1:2" ht="12.75">
      <c r="A3" s="21" t="s">
        <v>8</v>
      </c>
      <c r="B3" t="s">
        <v>2</v>
      </c>
    </row>
    <row r="4" spans="1:2" ht="12.75">
      <c r="A4" s="21" t="s">
        <v>7</v>
      </c>
      <c r="B4" t="s">
        <v>4</v>
      </c>
    </row>
    <row r="5" spans="1:2" ht="12.75">
      <c r="A5" s="21" t="s">
        <v>5</v>
      </c>
      <c r="B5" t="s">
        <v>6</v>
      </c>
    </row>
    <row r="6" ht="12.75">
      <c r="A6" s="2"/>
    </row>
    <row r="8" spans="1:8" ht="25.5">
      <c r="A8" s="3" t="s">
        <v>0</v>
      </c>
      <c r="B8" s="3" t="s">
        <v>3</v>
      </c>
      <c r="C8" s="3" t="s">
        <v>9</v>
      </c>
      <c r="D8" s="6" t="s">
        <v>12</v>
      </c>
      <c r="E8" s="6" t="s">
        <v>12</v>
      </c>
      <c r="F8" s="3" t="s">
        <v>24</v>
      </c>
      <c r="G8" s="3" t="s">
        <v>25</v>
      </c>
      <c r="H8" s="17" t="s">
        <v>18</v>
      </c>
    </row>
    <row r="9" spans="1:8" ht="12.75">
      <c r="A9" s="4">
        <v>5</v>
      </c>
      <c r="B9" s="4">
        <v>11</v>
      </c>
      <c r="C9" s="4">
        <v>7</v>
      </c>
      <c r="D9" s="7">
        <f>B9*$A9/2</f>
        <v>27.5</v>
      </c>
      <c r="E9" s="7">
        <f>C9*$A9/2</f>
        <v>17.5</v>
      </c>
      <c r="F9" s="4">
        <f>$A9*B9</f>
        <v>55</v>
      </c>
      <c r="G9" s="4">
        <f>$A9*C9</f>
        <v>35</v>
      </c>
      <c r="H9" s="7">
        <f>ABS(C9-B9)</f>
        <v>4</v>
      </c>
    </row>
    <row r="10" spans="1:8" ht="12.75">
      <c r="A10" s="4">
        <v>10</v>
      </c>
      <c r="B10" s="4">
        <v>83</v>
      </c>
      <c r="C10" s="4">
        <v>55</v>
      </c>
      <c r="D10" s="7">
        <f>(B10+B9)*($A10-$A9)/2</f>
        <v>235</v>
      </c>
      <c r="E10" s="7">
        <f>(C10+C9)*($A10-$A9)/2</f>
        <v>155</v>
      </c>
      <c r="F10" s="4">
        <f>$A10*(B10-B9)</f>
        <v>720</v>
      </c>
      <c r="G10" s="4">
        <f>$A10*(C10-C9)</f>
        <v>480</v>
      </c>
      <c r="H10" s="7">
        <f aca="true" t="shared" si="0" ref="H10:H18">ABS(C10-B10)</f>
        <v>28</v>
      </c>
    </row>
    <row r="11" spans="1:8" ht="12.75">
      <c r="A11" s="4">
        <v>15</v>
      </c>
      <c r="B11" s="4">
        <v>131</v>
      </c>
      <c r="C11" s="4">
        <v>87</v>
      </c>
      <c r="D11" s="7">
        <f aca="true" t="shared" si="1" ref="D11:D18">(B11+B10)*($A11-$A10)/2</f>
        <v>535</v>
      </c>
      <c r="E11" s="7">
        <f aca="true" t="shared" si="2" ref="E11:E18">(C11+C10)*($A11-$A10)/2</f>
        <v>355</v>
      </c>
      <c r="F11" s="4">
        <f aca="true" t="shared" si="3" ref="F11:F18">$A11*(B11-B10)</f>
        <v>720</v>
      </c>
      <c r="G11" s="4">
        <f aca="true" t="shared" si="4" ref="G11:G18">$A11*(C11-C10)</f>
        <v>480</v>
      </c>
      <c r="H11" s="7">
        <f t="shared" si="0"/>
        <v>44</v>
      </c>
    </row>
    <row r="12" spans="1:8" ht="12.75">
      <c r="A12" s="4">
        <v>20</v>
      </c>
      <c r="B12" s="4">
        <v>165</v>
      </c>
      <c r="C12" s="4">
        <v>119</v>
      </c>
      <c r="D12" s="7">
        <f t="shared" si="1"/>
        <v>740</v>
      </c>
      <c r="E12" s="7">
        <f t="shared" si="2"/>
        <v>515</v>
      </c>
      <c r="F12" s="4">
        <f t="shared" si="3"/>
        <v>680</v>
      </c>
      <c r="G12" s="4">
        <f t="shared" si="4"/>
        <v>640</v>
      </c>
      <c r="H12" s="7">
        <f t="shared" si="0"/>
        <v>46</v>
      </c>
    </row>
    <row r="13" spans="1:8" ht="12.75">
      <c r="A13" s="4">
        <v>25</v>
      </c>
      <c r="B13" s="4">
        <v>180</v>
      </c>
      <c r="C13" s="4">
        <v>140</v>
      </c>
      <c r="D13" s="7">
        <f t="shared" si="1"/>
        <v>862.5</v>
      </c>
      <c r="E13" s="7">
        <f t="shared" si="2"/>
        <v>647.5</v>
      </c>
      <c r="F13" s="4">
        <f t="shared" si="3"/>
        <v>375</v>
      </c>
      <c r="G13" s="4">
        <f t="shared" si="4"/>
        <v>525</v>
      </c>
      <c r="H13" s="7">
        <f t="shared" si="0"/>
        <v>40</v>
      </c>
    </row>
    <row r="14" spans="1:8" ht="12.75">
      <c r="A14" s="4">
        <v>30</v>
      </c>
      <c r="B14" s="4">
        <v>189</v>
      </c>
      <c r="C14" s="4">
        <v>157</v>
      </c>
      <c r="D14" s="7">
        <f t="shared" si="1"/>
        <v>922.5</v>
      </c>
      <c r="E14" s="7">
        <f t="shared" si="2"/>
        <v>742.5</v>
      </c>
      <c r="F14" s="4">
        <f t="shared" si="3"/>
        <v>270</v>
      </c>
      <c r="G14" s="4">
        <f t="shared" si="4"/>
        <v>510</v>
      </c>
      <c r="H14" s="7">
        <f t="shared" si="0"/>
        <v>32</v>
      </c>
    </row>
    <row r="15" spans="1:8" ht="12.75">
      <c r="A15" s="4">
        <v>35</v>
      </c>
      <c r="B15" s="4">
        <v>193</v>
      </c>
      <c r="C15" s="4">
        <v>167</v>
      </c>
      <c r="D15" s="7">
        <f t="shared" si="1"/>
        <v>955</v>
      </c>
      <c r="E15" s="7">
        <f t="shared" si="2"/>
        <v>810</v>
      </c>
      <c r="F15" s="4">
        <f t="shared" si="3"/>
        <v>140</v>
      </c>
      <c r="G15" s="4">
        <f t="shared" si="4"/>
        <v>350</v>
      </c>
      <c r="H15" s="7">
        <f t="shared" si="0"/>
        <v>26</v>
      </c>
    </row>
    <row r="16" spans="1:8" ht="12.75">
      <c r="A16" s="4">
        <v>40</v>
      </c>
      <c r="B16" s="4">
        <v>197</v>
      </c>
      <c r="C16" s="4">
        <v>182</v>
      </c>
      <c r="D16" s="7">
        <f t="shared" si="1"/>
        <v>975</v>
      </c>
      <c r="E16" s="7">
        <f t="shared" si="2"/>
        <v>872.5</v>
      </c>
      <c r="F16" s="4">
        <f t="shared" si="3"/>
        <v>160</v>
      </c>
      <c r="G16" s="4">
        <f t="shared" si="4"/>
        <v>600</v>
      </c>
      <c r="H16" s="7">
        <f t="shared" si="0"/>
        <v>15</v>
      </c>
    </row>
    <row r="17" spans="1:8" ht="12.75">
      <c r="A17" s="4">
        <v>50</v>
      </c>
      <c r="B17" s="4">
        <v>199</v>
      </c>
      <c r="C17" s="4">
        <v>197</v>
      </c>
      <c r="D17" s="7">
        <f t="shared" si="1"/>
        <v>1980</v>
      </c>
      <c r="E17" s="7">
        <f t="shared" si="2"/>
        <v>1895</v>
      </c>
      <c r="F17" s="4">
        <f t="shared" si="3"/>
        <v>100</v>
      </c>
      <c r="G17" s="4">
        <f t="shared" si="4"/>
        <v>750</v>
      </c>
      <c r="H17" s="7">
        <f t="shared" si="0"/>
        <v>2</v>
      </c>
    </row>
    <row r="18" spans="1:8" ht="12.75">
      <c r="A18" s="4">
        <v>60</v>
      </c>
      <c r="B18" s="4">
        <v>200</v>
      </c>
      <c r="C18" s="4">
        <v>200</v>
      </c>
      <c r="D18" s="7">
        <f t="shared" si="1"/>
        <v>1995</v>
      </c>
      <c r="E18" s="7">
        <f t="shared" si="2"/>
        <v>1985</v>
      </c>
      <c r="F18" s="4">
        <f t="shared" si="3"/>
        <v>60</v>
      </c>
      <c r="G18" s="4">
        <f t="shared" si="4"/>
        <v>180</v>
      </c>
      <c r="H18" s="7">
        <f t="shared" si="0"/>
        <v>0</v>
      </c>
    </row>
    <row r="20" spans="4:5" ht="12.75">
      <c r="D20" s="20" t="s">
        <v>15</v>
      </c>
      <c r="E20" s="20" t="s">
        <v>16</v>
      </c>
    </row>
    <row r="21" spans="3:5" ht="12.75">
      <c r="C21" t="s">
        <v>13</v>
      </c>
      <c r="D21">
        <f>SUM(D9:D18)</f>
        <v>9227.5</v>
      </c>
      <c r="E21">
        <f>SUM(E9:E18)</f>
        <v>7995</v>
      </c>
    </row>
    <row r="22" spans="2:5" ht="12.75">
      <c r="B22" s="9" t="s">
        <v>14</v>
      </c>
      <c r="C22" s="10"/>
      <c r="D22" s="11">
        <f>100*D21/($A18*B18)</f>
        <v>76.89583333333333</v>
      </c>
      <c r="E22" s="12">
        <f>100*E21/($A18*C18)</f>
        <v>66.625</v>
      </c>
    </row>
    <row r="23" spans="2:5" ht="12.75">
      <c r="B23" s="13" t="s">
        <v>17</v>
      </c>
      <c r="C23" s="14"/>
      <c r="D23" s="10">
        <f>SUM(F9:F18)/B18</f>
        <v>16.4</v>
      </c>
      <c r="E23" s="15">
        <f>SUM(G9:G18)/C18</f>
        <v>22.75</v>
      </c>
    </row>
    <row r="25" ht="12.75">
      <c r="A25" s="18" t="s">
        <v>19</v>
      </c>
    </row>
    <row r="26" spans="4:5" ht="12.75">
      <c r="D26" s="16"/>
      <c r="E26" s="16"/>
    </row>
    <row r="27" spans="1:4" ht="12.75">
      <c r="A27" s="19" t="s">
        <v>20</v>
      </c>
      <c r="D27" s="8">
        <f>100*SUM(H9:H18)/SUM(B9:B18)</f>
        <v>15.310077519379846</v>
      </c>
    </row>
    <row r="29" spans="1:4" ht="12.75">
      <c r="A29" t="s">
        <v>21</v>
      </c>
      <c r="D29" s="8">
        <f>50*LOG10(100/SQRT(1+SUMXMY2(B9:B16,C9:C16)/8))</f>
        <v>24.489673001245976</v>
      </c>
    </row>
    <row r="31" spans="3:7" ht="12.75">
      <c r="C31" t="s">
        <v>22</v>
      </c>
      <c r="F31">
        <f>0.85*C18</f>
        <v>170</v>
      </c>
      <c r="G31" t="s">
        <v>23</v>
      </c>
    </row>
  </sheetData>
  <printOptions/>
  <pageMargins left="0.75" right="0.75" top="1" bottom="1" header="0" footer="0"/>
  <pageSetup orientation="portrait" paperSize="9" r:id="rId1"/>
  <headerFooter alignWithMargins="0">
    <oddHeader>&amp;LModelado matemático en Farmacia mediante hoja de cálculo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Dpto. Estadística e I.O.</Manager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Comparación de perfiles de disolución de dos fórmulas</dc:title>
  <dc:subject>de un medicamento</dc:subject>
  <dc:creator>Francisco A. Ocaña Lara</dc:creator>
  <cp:keywords/>
  <dc:description>Modelado matemático en Farmacia mediante hoja de cálculo</dc:description>
  <cp:lastModifiedBy>User</cp:lastModifiedBy>
  <dcterms:created xsi:type="dcterms:W3CDTF">2009-02-25T17:26:52Z</dcterms:created>
  <dcterms:modified xsi:type="dcterms:W3CDTF">2009-02-27T18:07:10Z</dcterms:modified>
  <cp:category/>
  <cp:version/>
  <cp:contentType/>
  <cp:contentStatus/>
</cp:coreProperties>
</file>