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Datos" sheetId="1" r:id="rId1"/>
    <sheet name="Calculos" sheetId="2" r:id="rId2"/>
    <sheet name="Ajuste" sheetId="3" r:id="rId3"/>
    <sheet name="GrafLineal" sheetId="4" r:id="rId4"/>
    <sheet name="GrafIsoterma" sheetId="5" r:id="rId5"/>
    <sheet name="Tabla" sheetId="6" r:id="rId6"/>
    <sheet name="GrafIsoterma2" sheetId="7" r:id="rId7"/>
  </sheets>
  <definedNames>
    <definedName name="OLE_LINK6" localSheetId="1">'Calculos'!$A$3</definedName>
  </definedNames>
  <calcPr fullCalcOnLoad="1"/>
</workbook>
</file>

<file path=xl/sharedStrings.xml><?xml version="1.0" encoding="utf-8"?>
<sst xmlns="http://schemas.openxmlformats.org/spreadsheetml/2006/main" count="84" uniqueCount="61">
  <si>
    <t>A</t>
  </si>
  <si>
    <t>B</t>
  </si>
  <si>
    <t>C</t>
  </si>
  <si>
    <t>D</t>
  </si>
  <si>
    <t>E</t>
  </si>
  <si>
    <t>F</t>
  </si>
  <si>
    <t>Frasco</t>
  </si>
  <si>
    <t>Agua destilada (ml)</t>
  </si>
  <si>
    <t>Ácido Oxálico (ml)</t>
  </si>
  <si>
    <t>ISOTERMA DE ADSORCIÓN DE ÁCIDO OXÁLICO SOBRE CARBÓN ACTIVO</t>
  </si>
  <si>
    <t>Datos experimentales</t>
  </si>
  <si>
    <t>Adsorbente:</t>
  </si>
  <si>
    <t>Adsorbato:</t>
  </si>
  <si>
    <t>carbón activo</t>
  </si>
  <si>
    <t>ácido oxálico</t>
  </si>
  <si>
    <t xml:space="preserve">* Volumen final en cada frasco (en ml) es de  </t>
  </si>
  <si>
    <t>Etapa inicial (volúmenes)</t>
  </si>
  <si>
    <t>* Ácido oxálico en disolución (M)</t>
  </si>
  <si>
    <t>1.- Calcular el número de moles iniciales de ácido oxálico en cada uno de los frascos.</t>
  </si>
  <si>
    <t>2.- Calcular la molaridad y el número de moles del ácido oxálico en cada uno de los filtrados (c).</t>
  </si>
  <si>
    <t>* Agitar las mezclas  durante 1 hora en un termostato, con objeto de que se alcance el equilibrio.</t>
  </si>
  <si>
    <t xml:space="preserve">* Filtrar, independientemente, el contenido de los recipientes. </t>
  </si>
  <si>
    <t>para valorar con NaOH 0,1 M, usando fenolftaleína como indicador.</t>
  </si>
  <si>
    <t>Tras agitar las mezclas durante 1 hora</t>
  </si>
  <si>
    <t>Ácido para valoración (ml)</t>
  </si>
  <si>
    <t>Base valoración (ml)</t>
  </si>
  <si>
    <t>Valoración ácido-base</t>
  </si>
  <si>
    <r>
      <t>V</t>
    </r>
    <r>
      <rPr>
        <vertAlign val="subscript"/>
        <sz val="12"/>
        <rFont val="Times New Roman"/>
        <family val="1"/>
      </rPr>
      <t xml:space="preserve">base </t>
    </r>
    <r>
      <rPr>
        <sz val="12"/>
        <rFont val="Times New Roman"/>
        <family val="1"/>
      </rPr>
      <t>(ml)</t>
    </r>
  </si>
  <si>
    <r>
      <t>V</t>
    </r>
    <r>
      <rPr>
        <vertAlign val="subscript"/>
        <sz val="12"/>
        <rFont val="Times New Roman"/>
        <family val="1"/>
      </rPr>
      <t>ácido</t>
    </r>
    <r>
      <rPr>
        <sz val="12"/>
        <rFont val="Times New Roman"/>
        <family val="1"/>
      </rPr>
      <t xml:space="preserve"> (ml)</t>
    </r>
  </si>
  <si>
    <r>
      <t>V</t>
    </r>
    <r>
      <rPr>
        <vertAlign val="subscript"/>
        <sz val="12"/>
        <rFont val="Times New Roman"/>
        <family val="1"/>
      </rPr>
      <t xml:space="preserve">ácido </t>
    </r>
    <r>
      <rPr>
        <sz val="12"/>
        <rFont val="Times New Roman"/>
        <family val="1"/>
      </rPr>
      <t>(ml)</t>
    </r>
  </si>
  <si>
    <r>
      <t>V</t>
    </r>
    <r>
      <rPr>
        <vertAlign val="subscript"/>
        <sz val="12"/>
        <rFont val="Times New Roman"/>
        <family val="1"/>
      </rPr>
      <t>base</t>
    </r>
    <r>
      <rPr>
        <sz val="12"/>
        <rFont val="Times New Roman"/>
        <family val="1"/>
      </rPr>
      <t xml:space="preserve"> (ml)</t>
    </r>
  </si>
  <si>
    <r>
      <t>M</t>
    </r>
    <r>
      <rPr>
        <vertAlign val="subscript"/>
        <sz val="12"/>
        <rFont val="Times New Roman"/>
        <family val="1"/>
      </rPr>
      <t>ácido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(moles/l)</t>
    </r>
  </si>
  <si>
    <t xml:space="preserve">* Volumen final en cada frasco (l) es de  </t>
  </si>
  <si>
    <r>
      <t>N</t>
    </r>
    <r>
      <rPr>
        <vertAlign val="subscript"/>
        <sz val="12"/>
        <rFont val="Times New Roman"/>
        <family val="1"/>
      </rPr>
      <t>ácido</t>
    </r>
  </si>
  <si>
    <r>
      <t>N</t>
    </r>
    <r>
      <rPr>
        <vertAlign val="subscript"/>
        <sz val="12"/>
        <rFont val="Times New Roman"/>
        <family val="1"/>
      </rPr>
      <t>base</t>
    </r>
  </si>
  <si>
    <t>Moles de ácido en equilibrio</t>
  </si>
  <si>
    <t>x</t>
  </si>
  <si>
    <t>Moles de ácido oxálico/g de adsorbente</t>
  </si>
  <si>
    <t>Moles de ácido</t>
  </si>
  <si>
    <r>
      <t>* Seis muestras, de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5 g cada una, de carbón activo.</t>
    </r>
  </si>
  <si>
    <t>* Cantidad de carbón activo (g)</t>
  </si>
  <si>
    <t>Cálculos previos</t>
  </si>
  <si>
    <t>el número de moles por unidad de masa de adsorbente (carbón activo)</t>
  </si>
  <si>
    <t>3.- Calcular el número de moles de ácido oxálico que se ha adsorbido en cada uno de los frascos y</t>
  </si>
  <si>
    <t>c</t>
  </si>
  <si>
    <t>log(x)</t>
  </si>
  <si>
    <t>log(c)</t>
  </si>
  <si>
    <t>Modelo lineal equivalente:</t>
  </si>
  <si>
    <r>
      <t>Ajuste del modelo no lineal  x = k c</t>
    </r>
    <r>
      <rPr>
        <b/>
        <vertAlign val="superscript"/>
        <sz val="12"/>
        <rFont val="Arial"/>
        <family val="2"/>
      </rPr>
      <t>n</t>
    </r>
  </si>
  <si>
    <t xml:space="preserve">log(x) = log(k) + n log( c) </t>
  </si>
  <si>
    <t>log(c) * log(x)</t>
  </si>
  <si>
    <t>media</t>
  </si>
  <si>
    <t>desv.típica</t>
  </si>
  <si>
    <t>covarianza</t>
  </si>
  <si>
    <t>n =</t>
  </si>
  <si>
    <t>Parámetros estimados</t>
  </si>
  <si>
    <t>log(k) =</t>
  </si>
  <si>
    <t>k =</t>
  </si>
  <si>
    <t>Valores estimados</t>
  </si>
  <si>
    <t>Tabla de valores para representar el modelo de Freundlich</t>
  </si>
  <si>
    <t xml:space="preserve">* Tomar volúmenes de 10 ml de los filtrados A, B y C y 25 ml de los filtrados D, E y F ,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</si>
</sst>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0.000E+00"/>
    <numFmt numFmtId="171" formatCode="0.0000"/>
    <numFmt numFmtId="172" formatCode="0.0E+00"/>
  </numFmts>
  <fonts count="1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vertAlign val="subscript"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4" xfId="0" applyFont="1" applyFill="1" applyBorder="1" applyAlignment="1">
      <alignment/>
    </xf>
    <xf numFmtId="169" fontId="0" fillId="3" borderId="4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0" fillId="4" borderId="4" xfId="0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168" fontId="5" fillId="0" borderId="4" xfId="0" applyNumberFormat="1" applyFont="1" applyBorder="1" applyAlignment="1">
      <alignment/>
    </xf>
    <xf numFmtId="0" fontId="5" fillId="3" borderId="4" xfId="0" applyFont="1" applyFill="1" applyBorder="1" applyAlignment="1">
      <alignment/>
    </xf>
    <xf numFmtId="169" fontId="5" fillId="3" borderId="4" xfId="0" applyNumberFormat="1" applyFont="1" applyFill="1" applyBorder="1" applyAlignment="1">
      <alignment/>
    </xf>
    <xf numFmtId="168" fontId="5" fillId="4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171" fontId="5" fillId="4" borderId="4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11" fontId="0" fillId="2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Ajuste lineal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9"/>
          <c:w val="0.939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Ajuste!$C$6:$C$11</c:f>
              <c:numCache>
                <c:ptCount val="6"/>
                <c:pt idx="0">
                  <c:v>-2.154901959985743</c:v>
                </c:pt>
                <c:pt idx="1">
                  <c:v>-1.6575773191777938</c:v>
                </c:pt>
                <c:pt idx="2">
                  <c:v>-1.2247537402597635</c:v>
                </c:pt>
                <c:pt idx="3">
                  <c:v>-0.9788107009300618</c:v>
                </c:pt>
                <c:pt idx="4">
                  <c:v>-0.8341623753098717</c:v>
                </c:pt>
                <c:pt idx="5">
                  <c:v>-0.7166987712964504</c:v>
                </c:pt>
              </c:numCache>
            </c:numRef>
          </c:xVal>
          <c:yVal>
            <c:numRef>
              <c:f>Ajuste!$D$6:$D$11</c:f>
              <c:numCache>
                <c:ptCount val="6"/>
                <c:pt idx="0">
                  <c:v>-3.4436974992327127</c:v>
                </c:pt>
                <c:pt idx="1">
                  <c:v>-3.2518119729937998</c:v>
                </c:pt>
                <c:pt idx="2">
                  <c:v>-3.092588639225414</c:v>
                </c:pt>
                <c:pt idx="3">
                  <c:v>-3.0457574905606752</c:v>
                </c:pt>
                <c:pt idx="4">
                  <c:v>-2.9706162223147907</c:v>
                </c:pt>
                <c:pt idx="5">
                  <c:v>-2.9355420107730814</c:v>
                </c:pt>
              </c:numCache>
            </c:numRef>
          </c:yVal>
          <c:smooth val="0"/>
        </c:ser>
        <c:ser>
          <c:idx val="1"/>
          <c:order val="1"/>
          <c:tx>
            <c:v>Modelo lineal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Ajuste!$C$6:$C$11</c:f>
              <c:numCache>
                <c:ptCount val="6"/>
                <c:pt idx="0">
                  <c:v>-2.154901959985743</c:v>
                </c:pt>
                <c:pt idx="1">
                  <c:v>-1.6575773191777938</c:v>
                </c:pt>
                <c:pt idx="2">
                  <c:v>-1.2247537402597635</c:v>
                </c:pt>
                <c:pt idx="3">
                  <c:v>-0.9788107009300618</c:v>
                </c:pt>
                <c:pt idx="4">
                  <c:v>-0.8341623753098717</c:v>
                </c:pt>
                <c:pt idx="5">
                  <c:v>-0.7166987712964504</c:v>
                </c:pt>
              </c:numCache>
            </c:numRef>
          </c:xVal>
          <c:yVal>
            <c:numRef>
              <c:f>Ajuste!$F$6:$F$11</c:f>
              <c:numCache>
                <c:ptCount val="6"/>
                <c:pt idx="0">
                  <c:v>-3.4345124136227767</c:v>
                </c:pt>
                <c:pt idx="1">
                  <c:v>-3.2613592067383435</c:v>
                </c:pt>
                <c:pt idx="2">
                  <c:v>-3.110663293937602</c:v>
                </c:pt>
                <c:pt idx="3">
                  <c:v>-3.0250334608739164</c:v>
                </c:pt>
                <c:pt idx="4">
                  <c:v>-2.974671344468605</c:v>
                </c:pt>
                <c:pt idx="5">
                  <c:v>-2.9337741154592316</c:v>
                </c:pt>
              </c:numCache>
            </c:numRef>
          </c:yVal>
          <c:smooth val="0"/>
        </c:ser>
        <c:axId val="32829638"/>
        <c:axId val="27031287"/>
      </c:scatterChart>
      <c:valAx>
        <c:axId val="32829638"/>
        <c:scaling>
          <c:orientation val="minMax"/>
          <c:max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log(c)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</c:valAx>
      <c:valAx>
        <c:axId val="2703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log(x)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2395"/>
          <c:w val="0.19175"/>
          <c:h val="0.194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Isoterma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Ajuste!$A$6:$A$11</c:f>
              <c:numCache>
                <c:ptCount val="6"/>
                <c:pt idx="0">
                  <c:v>0.007000000000000001</c:v>
                </c:pt>
                <c:pt idx="1">
                  <c:v>0.022000000000000002</c:v>
                </c:pt>
                <c:pt idx="2">
                  <c:v>0.05960000000000001</c:v>
                </c:pt>
                <c:pt idx="3">
                  <c:v>0.10500000000000001</c:v>
                </c:pt>
                <c:pt idx="4">
                  <c:v>0.14650000000000002</c:v>
                </c:pt>
                <c:pt idx="5">
                  <c:v>0.192</c:v>
                </c:pt>
              </c:numCache>
            </c:numRef>
          </c:xVal>
          <c:yVal>
            <c:numRef>
              <c:f>Ajuste!$B$6:$B$11</c:f>
              <c:numCache>
                <c:ptCount val="6"/>
                <c:pt idx="0">
                  <c:v>0.00035999999999999997</c:v>
                </c:pt>
                <c:pt idx="1">
                  <c:v>0.00056</c:v>
                </c:pt>
                <c:pt idx="2">
                  <c:v>0.0008079999999999999</c:v>
                </c:pt>
                <c:pt idx="3">
                  <c:v>0.0008999999999999994</c:v>
                </c:pt>
                <c:pt idx="4">
                  <c:v>0.0010699999999999993</c:v>
                </c:pt>
                <c:pt idx="5">
                  <c:v>0.00116</c:v>
                </c:pt>
              </c:numCache>
            </c:numRef>
          </c:yVal>
          <c:smooth val="0"/>
        </c:ser>
        <c:ser>
          <c:idx val="1"/>
          <c:order val="1"/>
          <c:tx>
            <c:v>Modelo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Ajuste!$A$6:$A$11</c:f>
              <c:numCache>
                <c:ptCount val="6"/>
                <c:pt idx="0">
                  <c:v>0.007000000000000001</c:v>
                </c:pt>
                <c:pt idx="1">
                  <c:v>0.022000000000000002</c:v>
                </c:pt>
                <c:pt idx="2">
                  <c:v>0.05960000000000001</c:v>
                </c:pt>
                <c:pt idx="3">
                  <c:v>0.10500000000000001</c:v>
                </c:pt>
                <c:pt idx="4">
                  <c:v>0.14650000000000002</c:v>
                </c:pt>
                <c:pt idx="5">
                  <c:v>0.192</c:v>
                </c:pt>
              </c:numCache>
            </c:numRef>
          </c:xVal>
          <c:yVal>
            <c:numRef>
              <c:f>Ajuste!$G$6:$G$11</c:f>
              <c:numCache>
                <c:ptCount val="6"/>
                <c:pt idx="0">
                  <c:v>0.00036769488324971437</c:v>
                </c:pt>
                <c:pt idx="1">
                  <c:v>0.0005478236702924023</c:v>
                </c:pt>
                <c:pt idx="2">
                  <c:v>0.000775062466483821</c:v>
                </c:pt>
                <c:pt idx="3">
                  <c:v>0.0009439881424926481</c:v>
                </c:pt>
                <c:pt idx="4">
                  <c:v>0.0010600556265794188</c:v>
                </c:pt>
                <c:pt idx="5">
                  <c:v>0.0011647316702395384</c:v>
                </c:pt>
              </c:numCache>
            </c:numRef>
          </c:yVal>
          <c:smooth val="1"/>
        </c:ser>
        <c:axId val="41954992"/>
        <c:axId val="42050609"/>
      </c:scatterChart>
      <c:valAx>
        <c:axId val="41954992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crossBetween val="midCat"/>
        <c:dispUnits/>
      </c:valAx>
      <c:valAx>
        <c:axId val="4205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Isoterma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85"/>
          <c:w val="0.93325"/>
          <c:h val="0.7262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Ajuste!$A$6:$A$11</c:f>
              <c:numCache>
                <c:ptCount val="6"/>
                <c:pt idx="0">
                  <c:v>0.007000000000000001</c:v>
                </c:pt>
                <c:pt idx="1">
                  <c:v>0.022000000000000002</c:v>
                </c:pt>
                <c:pt idx="2">
                  <c:v>0.05960000000000001</c:v>
                </c:pt>
                <c:pt idx="3">
                  <c:v>0.10500000000000001</c:v>
                </c:pt>
                <c:pt idx="4">
                  <c:v>0.14650000000000002</c:v>
                </c:pt>
                <c:pt idx="5">
                  <c:v>0.192</c:v>
                </c:pt>
              </c:numCache>
            </c:numRef>
          </c:xVal>
          <c:yVal>
            <c:numRef>
              <c:f>Ajuste!$B$6:$B$11</c:f>
              <c:numCache>
                <c:ptCount val="6"/>
                <c:pt idx="0">
                  <c:v>0.00035999999999999997</c:v>
                </c:pt>
                <c:pt idx="1">
                  <c:v>0.00056</c:v>
                </c:pt>
                <c:pt idx="2">
                  <c:v>0.0008079999999999999</c:v>
                </c:pt>
                <c:pt idx="3">
                  <c:v>0.0008999999999999994</c:v>
                </c:pt>
                <c:pt idx="4">
                  <c:v>0.0010699999999999993</c:v>
                </c:pt>
                <c:pt idx="5">
                  <c:v>0.00116</c:v>
                </c:pt>
              </c:numCache>
            </c:numRef>
          </c:yVal>
          <c:smooth val="0"/>
        </c:ser>
        <c:ser>
          <c:idx val="1"/>
          <c:order val="1"/>
          <c:tx>
            <c:v>Modelo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Tabla!$A$5:$A$45</c:f>
              <c:numCache>
                <c:ptCount val="4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</c:numCache>
            </c:numRef>
          </c:xVal>
          <c:yVal>
            <c:numRef>
              <c:f>Tabla!$B$5:$B$45</c:f>
              <c:numCache>
                <c:ptCount val="41"/>
                <c:pt idx="0">
                  <c:v>0</c:v>
                </c:pt>
                <c:pt idx="1">
                  <c:v>0.0003270470832481138</c:v>
                </c:pt>
                <c:pt idx="2">
                  <c:v>0.00041631274271540075</c:v>
                </c:pt>
                <c:pt idx="3">
                  <c:v>0.0004794345048292691</c:v>
                </c:pt>
                <c:pt idx="4">
                  <c:v>0.0005299429611966093</c:v>
                </c:pt>
                <c:pt idx="5">
                  <c:v>0.0005727567634854144</c:v>
                </c:pt>
                <c:pt idx="6">
                  <c:v>0.0006102934527823043</c:v>
                </c:pt>
                <c:pt idx="7">
                  <c:v>0.0006439431570178001</c:v>
                </c:pt>
                <c:pt idx="8">
                  <c:v>0.000674587907855173</c:v>
                </c:pt>
                <c:pt idx="9">
                  <c:v>0.0007028267677486225</c:v>
                </c:pt>
                <c:pt idx="10">
                  <c:v>0.0007290874963544998</c:v>
                </c:pt>
                <c:pt idx="11">
                  <c:v>0.0007536875050012006</c:v>
                </c:pt>
                <c:pt idx="12">
                  <c:v>0.0007768696135910833</c:v>
                </c:pt>
                <c:pt idx="13">
                  <c:v>0.0007988242410512583</c:v>
                </c:pt>
                <c:pt idx="14">
                  <c:v>0.0008197038150849814</c:v>
                </c:pt>
                <c:pt idx="15">
                  <c:v>0.0008396324852129015</c:v>
                </c:pt>
                <c:pt idx="16">
                  <c:v>0.0008587128780744164</c:v>
                </c:pt>
                <c:pt idx="17">
                  <c:v>0.000877030922472819</c:v>
                </c:pt>
                <c:pt idx="18">
                  <c:v>0.0008946593757365867</c:v>
                </c:pt>
                <c:pt idx="19">
                  <c:v>0.0009116604529910612</c:v>
                </c:pt>
                <c:pt idx="20">
                  <c:v>0.0009280878223169329</c:v>
                </c:pt>
                <c:pt idx="21">
                  <c:v>0.0009439881424926481</c:v>
                </c:pt>
                <c:pt idx="22">
                  <c:v>0.0009594022647782987</c:v>
                </c:pt>
                <c:pt idx="23">
                  <c:v>0.0009743661839368332</c:v>
                </c:pt>
                <c:pt idx="24">
                  <c:v>0.0009889117993478475</c:v>
                </c:pt>
                <c:pt idx="25">
                  <c:v>0.0010030675304002394</c:v>
                </c:pt>
                <c:pt idx="26">
                  <c:v>0.001016858818726419</c:v>
                </c:pt>
                <c:pt idx="27">
                  <c:v>0.0010303085416012803</c:v>
                </c:pt>
                <c:pt idx="28">
                  <c:v>0.0010434373549004108</c:v>
                </c:pt>
                <c:pt idx="29">
                  <c:v>0.0010562639796871222</c:v>
                </c:pt>
                <c:pt idx="30">
                  <c:v>0.001068805443302932</c:v>
                </c:pt>
                <c:pt idx="31">
                  <c:v>0.0010810772834483106</c:v>
                </c:pt>
                <c:pt idx="32">
                  <c:v>0.0010930937219366186</c:v>
                </c:pt>
                <c:pt idx="33">
                  <c:v>0.001104867813427723</c:v>
                </c:pt>
                <c:pt idx="34">
                  <c:v>0.001116411573387677</c:v>
                </c:pt>
                <c:pt idx="35">
                  <c:v>0.0011277360886973221</c:v>
                </c:pt>
                <c:pt idx="36">
                  <c:v>0.001138851613687629</c:v>
                </c:pt>
                <c:pt idx="37">
                  <c:v>0.0011497676538705943</c:v>
                </c:pt>
                <c:pt idx="38">
                  <c:v>0.001160493039229887</c:v>
                </c:pt>
                <c:pt idx="39">
                  <c:v>0.0011710359886116968</c:v>
                </c:pt>
                <c:pt idx="40">
                  <c:v>0.0011814041664955112</c:v>
                </c:pt>
              </c:numCache>
            </c:numRef>
          </c:yVal>
          <c:smooth val="1"/>
        </c:ser>
        <c:axId val="42911162"/>
        <c:axId val="50656139"/>
      </c:scatterChart>
      <c:valAx>
        <c:axId val="42911162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crossBetween val="midCat"/>
        <c:dispUnits/>
      </c:val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25"/>
          <c:y val="0.57375"/>
          <c:w val="0.265"/>
          <c:h val="0.126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3">
      <selection activeCell="A30" sqref="A30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8.421875" style="0" customWidth="1"/>
  </cols>
  <sheetData>
    <row r="2" ht="15.75">
      <c r="A2" s="1" t="s">
        <v>9</v>
      </c>
    </row>
    <row r="3" ht="15.75">
      <c r="A3" s="1"/>
    </row>
    <row r="4" spans="1:4" ht="15.75">
      <c r="A4" s="4" t="s">
        <v>11</v>
      </c>
      <c r="B4" s="5"/>
      <c r="C4" s="6" t="s">
        <v>13</v>
      </c>
      <c r="D4" s="7"/>
    </row>
    <row r="5" spans="1:4" ht="15.75">
      <c r="A5" s="4" t="s">
        <v>12</v>
      </c>
      <c r="B5" s="5"/>
      <c r="C5" s="6" t="s">
        <v>14</v>
      </c>
      <c r="D5" s="7"/>
    </row>
    <row r="6" s="2" customFormat="1" ht="12.75"/>
    <row r="7" s="2" customFormat="1" ht="14.25">
      <c r="A7" s="8" t="s">
        <v>10</v>
      </c>
    </row>
    <row r="8" s="2" customFormat="1" ht="14.25">
      <c r="A8" s="8"/>
    </row>
    <row r="9" spans="1:5" s="2" customFormat="1" ht="14.25">
      <c r="A9" s="8"/>
      <c r="D9" s="14" t="s">
        <v>23</v>
      </c>
      <c r="E9" s="14"/>
    </row>
    <row r="10" spans="1:5" s="2" customFormat="1" ht="14.25">
      <c r="A10" s="8"/>
      <c r="D10" s="14" t="s">
        <v>26</v>
      </c>
      <c r="E10" s="14"/>
    </row>
    <row r="11" spans="1:6" s="2" customFormat="1" ht="18.75">
      <c r="A11" s="9" t="s">
        <v>16</v>
      </c>
      <c r="B11" s="10"/>
      <c r="C11" s="10"/>
      <c r="D11" s="18" t="s">
        <v>27</v>
      </c>
      <c r="E11" s="18" t="s">
        <v>28</v>
      </c>
      <c r="F11" s="14"/>
    </row>
    <row r="12" spans="1:5" s="3" customFormat="1" ht="38.25">
      <c r="A12" s="11" t="s">
        <v>6</v>
      </c>
      <c r="B12" s="11" t="s">
        <v>7</v>
      </c>
      <c r="C12" s="11" t="s">
        <v>8</v>
      </c>
      <c r="D12" s="17" t="s">
        <v>24</v>
      </c>
      <c r="E12" s="17" t="s">
        <v>25</v>
      </c>
    </row>
    <row r="13" spans="1:5" s="3" customFormat="1" ht="12.75">
      <c r="A13" s="11" t="s">
        <v>0</v>
      </c>
      <c r="B13" s="11">
        <v>0</v>
      </c>
      <c r="C13" s="11">
        <v>100</v>
      </c>
      <c r="D13" s="15">
        <v>10</v>
      </c>
      <c r="E13" s="16">
        <v>38.4</v>
      </c>
    </row>
    <row r="14" spans="1:5" s="3" customFormat="1" ht="12.75">
      <c r="A14" s="11" t="s">
        <v>1</v>
      </c>
      <c r="B14" s="11">
        <v>20</v>
      </c>
      <c r="C14" s="11">
        <v>80</v>
      </c>
      <c r="D14" s="15">
        <v>10</v>
      </c>
      <c r="E14" s="16">
        <v>29.3</v>
      </c>
    </row>
    <row r="15" spans="1:5" s="3" customFormat="1" ht="12.75">
      <c r="A15" s="11" t="s">
        <v>2</v>
      </c>
      <c r="B15" s="11">
        <v>40</v>
      </c>
      <c r="C15" s="11">
        <v>60</v>
      </c>
      <c r="D15" s="15">
        <v>10</v>
      </c>
      <c r="E15" s="16">
        <v>21</v>
      </c>
    </row>
    <row r="16" spans="1:5" s="3" customFormat="1" ht="12.75">
      <c r="A16" s="11" t="s">
        <v>3</v>
      </c>
      <c r="B16" s="11">
        <v>60</v>
      </c>
      <c r="C16" s="11">
        <v>40</v>
      </c>
      <c r="D16" s="15">
        <v>25</v>
      </c>
      <c r="E16" s="16">
        <v>29.8</v>
      </c>
    </row>
    <row r="17" spans="1:5" s="3" customFormat="1" ht="12.75">
      <c r="A17" s="11" t="s">
        <v>4</v>
      </c>
      <c r="B17" s="11">
        <v>80</v>
      </c>
      <c r="C17" s="11">
        <v>20</v>
      </c>
      <c r="D17" s="15">
        <v>25</v>
      </c>
      <c r="E17" s="16">
        <v>11</v>
      </c>
    </row>
    <row r="18" spans="1:5" s="3" customFormat="1" ht="12.75">
      <c r="A18" s="11" t="s">
        <v>5</v>
      </c>
      <c r="B18" s="11">
        <v>90</v>
      </c>
      <c r="C18" s="11">
        <v>10</v>
      </c>
      <c r="D18" s="15">
        <v>25</v>
      </c>
      <c r="E18" s="16">
        <v>3.5</v>
      </c>
    </row>
    <row r="19" s="3" customFormat="1" ht="12.75"/>
    <row r="21" spans="1:6" ht="12.75">
      <c r="A21" t="s">
        <v>15</v>
      </c>
      <c r="F21">
        <v>100</v>
      </c>
    </row>
    <row r="22" spans="1:5" ht="12.75">
      <c r="A22" t="s">
        <v>17</v>
      </c>
      <c r="E22">
        <v>0.25</v>
      </c>
    </row>
    <row r="23" ht="15.75">
      <c r="A23" s="24" t="s">
        <v>39</v>
      </c>
    </row>
    <row r="25" ht="12.75">
      <c r="A25" t="s">
        <v>20</v>
      </c>
    </row>
    <row r="27" ht="12.75">
      <c r="A27" t="s">
        <v>21</v>
      </c>
    </row>
    <row r="29" ht="12.75">
      <c r="A29" t="s">
        <v>60</v>
      </c>
    </row>
    <row r="30" ht="12.75">
      <c r="A30" t="s">
        <v>22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4">
      <selection activeCell="I10" sqref="I10"/>
    </sheetView>
  </sheetViews>
  <sheetFormatPr defaultColWidth="11.421875" defaultRowHeight="12.75"/>
  <cols>
    <col min="5" max="5" width="8.8515625" style="0" customWidth="1"/>
    <col min="6" max="6" width="9.421875" style="0" customWidth="1"/>
    <col min="7" max="7" width="8.140625" style="0" customWidth="1"/>
    <col min="8" max="8" width="8.00390625" style="0" customWidth="1"/>
    <col min="9" max="9" width="9.7109375" style="0" customWidth="1"/>
  </cols>
  <sheetData>
    <row r="1" ht="15.75">
      <c r="A1" s="1" t="s">
        <v>41</v>
      </c>
    </row>
    <row r="3" ht="15.75">
      <c r="A3" s="24" t="s">
        <v>18</v>
      </c>
    </row>
    <row r="4" ht="15.75">
      <c r="A4" s="24" t="s">
        <v>19</v>
      </c>
    </row>
    <row r="5" ht="15.75">
      <c r="A5" s="24" t="s">
        <v>43</v>
      </c>
    </row>
    <row r="6" ht="15.75">
      <c r="A6" s="24" t="s">
        <v>42</v>
      </c>
    </row>
    <row r="7" ht="15.75">
      <c r="A7" s="13"/>
    </row>
    <row r="8" spans="1:10" ht="15.75">
      <c r="A8" s="13"/>
      <c r="E8" s="14" t="s">
        <v>23</v>
      </c>
      <c r="F8" s="14"/>
      <c r="G8" s="21"/>
      <c r="H8" s="21"/>
      <c r="I8" s="21"/>
      <c r="J8" s="21"/>
    </row>
    <row r="9" spans="5:10" ht="12.75">
      <c r="E9" s="14" t="s">
        <v>26</v>
      </c>
      <c r="F9" s="14"/>
      <c r="G9" s="21"/>
      <c r="H9" s="21"/>
      <c r="I9" s="21"/>
      <c r="J9" s="21"/>
    </row>
    <row r="10" spans="1:10" ht="34.5" customHeight="1">
      <c r="A10" s="9" t="s">
        <v>16</v>
      </c>
      <c r="B10" s="10"/>
      <c r="C10" s="10"/>
      <c r="D10" s="10"/>
      <c r="E10" s="18" t="s">
        <v>29</v>
      </c>
      <c r="F10" s="18" t="s">
        <v>30</v>
      </c>
      <c r="H10" s="28" t="s">
        <v>44</v>
      </c>
      <c r="J10" s="28" t="s">
        <v>36</v>
      </c>
    </row>
    <row r="11" spans="1:10" ht="53.25" customHeight="1">
      <c r="A11" s="11" t="s">
        <v>6</v>
      </c>
      <c r="B11" s="11" t="s">
        <v>7</v>
      </c>
      <c r="C11" s="11" t="s">
        <v>8</v>
      </c>
      <c r="D11" s="12" t="s">
        <v>38</v>
      </c>
      <c r="E11" s="17" t="s">
        <v>24</v>
      </c>
      <c r="F11" s="17" t="s">
        <v>25</v>
      </c>
      <c r="G11" s="20" t="s">
        <v>33</v>
      </c>
      <c r="H11" s="29" t="s">
        <v>31</v>
      </c>
      <c r="I11" s="22" t="s">
        <v>35</v>
      </c>
      <c r="J11" s="27" t="s">
        <v>37</v>
      </c>
    </row>
    <row r="12" spans="1:10" ht="15">
      <c r="A12" s="30" t="s">
        <v>0</v>
      </c>
      <c r="B12" s="30">
        <v>0</v>
      </c>
      <c r="C12" s="30">
        <v>100</v>
      </c>
      <c r="D12" s="31">
        <f aca="true" t="shared" si="0" ref="D12:D17">D$23*C12/1000</f>
        <v>0.025</v>
      </c>
      <c r="E12" s="32">
        <v>10</v>
      </c>
      <c r="F12" s="33">
        <v>38.4</v>
      </c>
      <c r="G12" s="31">
        <f aca="true" t="shared" si="1" ref="G12:G17">(F$20*F12)/E12</f>
        <v>0.384</v>
      </c>
      <c r="H12" s="34">
        <f aca="true" t="shared" si="2" ref="H12:H17">G12/2</f>
        <v>0.192</v>
      </c>
      <c r="I12" s="35">
        <f aca="true" t="shared" si="3" ref="I12:I17">H12*D$22</f>
        <v>0.019200000000000002</v>
      </c>
      <c r="J12" s="36">
        <f aca="true" t="shared" si="4" ref="J12:J17">(D12-I12)/D$24</f>
        <v>0.00116</v>
      </c>
    </row>
    <row r="13" spans="1:10" ht="15">
      <c r="A13" s="30" t="s">
        <v>1</v>
      </c>
      <c r="B13" s="30">
        <v>20</v>
      </c>
      <c r="C13" s="30">
        <v>80</v>
      </c>
      <c r="D13" s="31">
        <f t="shared" si="0"/>
        <v>0.02</v>
      </c>
      <c r="E13" s="32">
        <v>10</v>
      </c>
      <c r="F13" s="33">
        <v>29.3</v>
      </c>
      <c r="G13" s="31">
        <f t="shared" si="1"/>
        <v>0.29300000000000004</v>
      </c>
      <c r="H13" s="34">
        <f t="shared" si="2"/>
        <v>0.14650000000000002</v>
      </c>
      <c r="I13" s="35">
        <f t="shared" si="3"/>
        <v>0.014650000000000003</v>
      </c>
      <c r="J13" s="36">
        <f t="shared" si="4"/>
        <v>0.0010699999999999993</v>
      </c>
    </row>
    <row r="14" spans="1:10" ht="15">
      <c r="A14" s="30" t="s">
        <v>2</v>
      </c>
      <c r="B14" s="30">
        <v>40</v>
      </c>
      <c r="C14" s="30">
        <v>60</v>
      </c>
      <c r="D14" s="31">
        <f t="shared" si="0"/>
        <v>0.015</v>
      </c>
      <c r="E14" s="32">
        <v>10</v>
      </c>
      <c r="F14" s="33">
        <v>21</v>
      </c>
      <c r="G14" s="31">
        <f t="shared" si="1"/>
        <v>0.21000000000000002</v>
      </c>
      <c r="H14" s="34">
        <f t="shared" si="2"/>
        <v>0.10500000000000001</v>
      </c>
      <c r="I14" s="35">
        <f t="shared" si="3"/>
        <v>0.010500000000000002</v>
      </c>
      <c r="J14" s="36">
        <f t="shared" si="4"/>
        <v>0.0008999999999999994</v>
      </c>
    </row>
    <row r="15" spans="1:10" ht="15">
      <c r="A15" s="30" t="s">
        <v>3</v>
      </c>
      <c r="B15" s="30">
        <v>60</v>
      </c>
      <c r="C15" s="30">
        <v>40</v>
      </c>
      <c r="D15" s="31">
        <f t="shared" si="0"/>
        <v>0.01</v>
      </c>
      <c r="E15" s="32">
        <v>25</v>
      </c>
      <c r="F15" s="33">
        <v>29.8</v>
      </c>
      <c r="G15" s="31">
        <f t="shared" si="1"/>
        <v>0.11920000000000001</v>
      </c>
      <c r="H15" s="34">
        <f t="shared" si="2"/>
        <v>0.05960000000000001</v>
      </c>
      <c r="I15" s="35">
        <f t="shared" si="3"/>
        <v>0.005960000000000001</v>
      </c>
      <c r="J15" s="36">
        <f t="shared" si="4"/>
        <v>0.0008079999999999999</v>
      </c>
    </row>
    <row r="16" spans="1:10" ht="15">
      <c r="A16" s="30" t="s">
        <v>4</v>
      </c>
      <c r="B16" s="30">
        <v>80</v>
      </c>
      <c r="C16" s="30">
        <v>20</v>
      </c>
      <c r="D16" s="31">
        <f t="shared" si="0"/>
        <v>0.005</v>
      </c>
      <c r="E16" s="32">
        <v>25</v>
      </c>
      <c r="F16" s="33">
        <v>11</v>
      </c>
      <c r="G16" s="31">
        <f t="shared" si="1"/>
        <v>0.044000000000000004</v>
      </c>
      <c r="H16" s="34">
        <f t="shared" si="2"/>
        <v>0.022000000000000002</v>
      </c>
      <c r="I16" s="35">
        <f t="shared" si="3"/>
        <v>0.0022</v>
      </c>
      <c r="J16" s="36">
        <f t="shared" si="4"/>
        <v>0.00056</v>
      </c>
    </row>
    <row r="17" spans="1:10" ht="15">
      <c r="A17" s="30" t="s">
        <v>5</v>
      </c>
      <c r="B17" s="30">
        <v>90</v>
      </c>
      <c r="C17" s="30">
        <v>10</v>
      </c>
      <c r="D17" s="31">
        <f t="shared" si="0"/>
        <v>0.0025</v>
      </c>
      <c r="E17" s="32">
        <v>25</v>
      </c>
      <c r="F17" s="33">
        <v>3.5</v>
      </c>
      <c r="G17" s="31">
        <f t="shared" si="1"/>
        <v>0.014000000000000002</v>
      </c>
      <c r="H17" s="34">
        <f t="shared" si="2"/>
        <v>0.007000000000000001</v>
      </c>
      <c r="I17" s="35">
        <f t="shared" si="3"/>
        <v>0.0007000000000000001</v>
      </c>
      <c r="J17" s="36">
        <f t="shared" si="4"/>
        <v>0.00035999999999999997</v>
      </c>
    </row>
    <row r="19" ht="18.75">
      <c r="F19" s="18" t="s">
        <v>34</v>
      </c>
    </row>
    <row r="20" ht="14.25">
      <c r="F20" s="32">
        <v>0.1</v>
      </c>
    </row>
    <row r="21" ht="12.75">
      <c r="E21" s="19"/>
    </row>
    <row r="22" spans="1:4" ht="12.75">
      <c r="A22" t="s">
        <v>32</v>
      </c>
      <c r="D22" s="25">
        <v>0.1</v>
      </c>
    </row>
    <row r="23" spans="1:4" ht="12.75">
      <c r="A23" t="s">
        <v>17</v>
      </c>
      <c r="D23" s="25">
        <v>0.25</v>
      </c>
    </row>
    <row r="24" spans="1:4" ht="12.75">
      <c r="A24" t="s">
        <v>40</v>
      </c>
      <c r="D24" s="25">
        <v>5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6" sqref="G6"/>
    </sheetView>
  </sheetViews>
  <sheetFormatPr defaultColWidth="11.421875" defaultRowHeight="12.75"/>
  <cols>
    <col min="3" max="3" width="11.57421875" style="0" bestFit="1" customWidth="1"/>
    <col min="5" max="5" width="13.7109375" style="0" customWidth="1"/>
  </cols>
  <sheetData>
    <row r="1" ht="18.75">
      <c r="A1" s="1" t="s">
        <v>48</v>
      </c>
    </row>
    <row r="4" spans="1:7" ht="51">
      <c r="A4" s="29" t="s">
        <v>31</v>
      </c>
      <c r="B4" s="27" t="s">
        <v>37</v>
      </c>
      <c r="F4" s="42" t="s">
        <v>58</v>
      </c>
      <c r="G4" s="42"/>
    </row>
    <row r="5" spans="1:7" ht="15.75">
      <c r="A5" s="37" t="s">
        <v>44</v>
      </c>
      <c r="B5" s="37" t="s">
        <v>36</v>
      </c>
      <c r="C5" s="40" t="s">
        <v>46</v>
      </c>
      <c r="D5" s="40" t="s">
        <v>45</v>
      </c>
      <c r="E5" s="40" t="s">
        <v>50</v>
      </c>
      <c r="F5" s="44" t="s">
        <v>45</v>
      </c>
      <c r="G5" s="44" t="s">
        <v>36</v>
      </c>
    </row>
    <row r="6" spans="1:7" ht="14.25">
      <c r="A6" s="38">
        <f>Calculos!H17</f>
        <v>0.007000000000000001</v>
      </c>
      <c r="B6" s="36">
        <f>Calculos!J17</f>
        <v>0.00035999999999999997</v>
      </c>
      <c r="C6" s="23">
        <f aca="true" t="shared" si="0" ref="C6:D11">LOG10(A6)</f>
        <v>-2.154901959985743</v>
      </c>
      <c r="D6" s="23">
        <f t="shared" si="0"/>
        <v>-3.4436974992327127</v>
      </c>
      <c r="E6" s="23">
        <f aca="true" t="shared" si="1" ref="E6:E11">C6*D6</f>
        <v>7.420830490694574</v>
      </c>
      <c r="F6" s="43">
        <f aca="true" t="shared" si="2" ref="F6:F11">C$20+C$19*C6</f>
        <v>-3.4345124136227767</v>
      </c>
      <c r="G6" s="45">
        <f aca="true" t="shared" si="3" ref="G6:G11">C$21*(A6^C$19)</f>
        <v>0.00036769488324971437</v>
      </c>
    </row>
    <row r="7" spans="1:7" ht="14.25">
      <c r="A7" s="38">
        <f>Calculos!H16</f>
        <v>0.022000000000000002</v>
      </c>
      <c r="B7" s="36">
        <f>Calculos!J16</f>
        <v>0.00056</v>
      </c>
      <c r="C7" s="23">
        <f t="shared" si="0"/>
        <v>-1.6575773191777938</v>
      </c>
      <c r="D7" s="23">
        <f t="shared" si="0"/>
        <v>-3.2518119729937998</v>
      </c>
      <c r="E7" s="23">
        <f t="shared" si="1"/>
        <v>5.390129772665315</v>
      </c>
      <c r="F7" s="43">
        <f t="shared" si="2"/>
        <v>-3.2613592067383435</v>
      </c>
      <c r="G7" s="45">
        <f t="shared" si="3"/>
        <v>0.0005478236702924023</v>
      </c>
    </row>
    <row r="8" spans="1:7" ht="14.25">
      <c r="A8" s="38">
        <f>Calculos!H15</f>
        <v>0.05960000000000001</v>
      </c>
      <c r="B8" s="36">
        <f>Calculos!J15</f>
        <v>0.0008079999999999999</v>
      </c>
      <c r="C8" s="23">
        <f t="shared" si="0"/>
        <v>-1.2247537402597635</v>
      </c>
      <c r="D8" s="23">
        <f t="shared" si="0"/>
        <v>-3.092588639225414</v>
      </c>
      <c r="E8" s="23">
        <f t="shared" si="1"/>
        <v>3.787659502976178</v>
      </c>
      <c r="F8" s="43">
        <f t="shared" si="2"/>
        <v>-3.110663293937602</v>
      </c>
      <c r="G8" s="45">
        <f t="shared" si="3"/>
        <v>0.000775062466483821</v>
      </c>
    </row>
    <row r="9" spans="1:7" ht="14.25">
      <c r="A9" s="38">
        <f>Calculos!H14</f>
        <v>0.10500000000000001</v>
      </c>
      <c r="B9" s="36">
        <f>Calculos!J14</f>
        <v>0.0008999999999999994</v>
      </c>
      <c r="C9" s="23">
        <f t="shared" si="0"/>
        <v>-0.9788107009300618</v>
      </c>
      <c r="D9" s="23">
        <f t="shared" si="0"/>
        <v>-3.0457574905606752</v>
      </c>
      <c r="E9" s="23">
        <f t="shared" si="1"/>
        <v>2.981220024198681</v>
      </c>
      <c r="F9" s="43">
        <f t="shared" si="2"/>
        <v>-3.0250334608739164</v>
      </c>
      <c r="G9" s="45">
        <f t="shared" si="3"/>
        <v>0.0009439881424926481</v>
      </c>
    </row>
    <row r="10" spans="1:7" ht="14.25">
      <c r="A10" s="38">
        <f>Calculos!H13</f>
        <v>0.14650000000000002</v>
      </c>
      <c r="B10" s="36">
        <f>Calculos!J13</f>
        <v>0.0010699999999999993</v>
      </c>
      <c r="C10" s="23">
        <f t="shared" si="0"/>
        <v>-0.8341623753098717</v>
      </c>
      <c r="D10" s="23">
        <f t="shared" si="0"/>
        <v>-2.9706162223147907</v>
      </c>
      <c r="E10" s="23">
        <f t="shared" si="1"/>
        <v>2.477976284140144</v>
      </c>
      <c r="F10" s="43">
        <f t="shared" si="2"/>
        <v>-2.974671344468605</v>
      </c>
      <c r="G10" s="45">
        <f t="shared" si="3"/>
        <v>0.0010600556265794188</v>
      </c>
    </row>
    <row r="11" spans="1:7" ht="14.25">
      <c r="A11" s="38">
        <f>Calculos!H12</f>
        <v>0.192</v>
      </c>
      <c r="B11" s="36">
        <f>Calculos!J12</f>
        <v>0.00116</v>
      </c>
      <c r="C11" s="23">
        <f t="shared" si="0"/>
        <v>-0.7166987712964504</v>
      </c>
      <c r="D11" s="23">
        <f t="shared" si="0"/>
        <v>-2.9355420107730814</v>
      </c>
      <c r="E11" s="23">
        <f t="shared" si="1"/>
        <v>2.103899352210179</v>
      </c>
      <c r="F11" s="43">
        <f t="shared" si="2"/>
        <v>-2.9337741154592316</v>
      </c>
      <c r="G11" s="45">
        <f t="shared" si="3"/>
        <v>0.0011647316702395384</v>
      </c>
    </row>
    <row r="13" spans="2:5" ht="12.75">
      <c r="B13" s="41" t="s">
        <v>51</v>
      </c>
      <c r="C13" s="41">
        <f>AVERAGE(C6:C11)</f>
        <v>-1.2611508111599474</v>
      </c>
      <c r="D13" s="41">
        <f>AVERAGE(D6:D11)</f>
        <v>-3.1233356391834124</v>
      </c>
      <c r="E13" s="41">
        <f>AVERAGE(E6:E11)</f>
        <v>4.026952571147512</v>
      </c>
    </row>
    <row r="14" spans="2:5" ht="12.75">
      <c r="B14" s="41" t="s">
        <v>52</v>
      </c>
      <c r="C14" s="41">
        <f>VARP(C6:C11)</f>
        <v>0.2526221541604346</v>
      </c>
      <c r="D14" s="41">
        <f>VARP(D6:D11)</f>
        <v>0.03078188400566025</v>
      </c>
      <c r="E14" s="41">
        <f>VARP(E6:E11)</f>
        <v>3.4374897280543855</v>
      </c>
    </row>
    <row r="15" spans="2:5" ht="12.75">
      <c r="B15" s="41" t="s">
        <v>53</v>
      </c>
      <c r="C15" s="41">
        <f>COVAR(C6:C11,D6:D11)</f>
        <v>0.08795529626657866</v>
      </c>
      <c r="D15" s="41"/>
      <c r="E15" s="41"/>
    </row>
    <row r="17" spans="1:4" ht="15">
      <c r="A17" s="39" t="s">
        <v>47</v>
      </c>
      <c r="D17" t="s">
        <v>49</v>
      </c>
    </row>
    <row r="18" ht="12.75">
      <c r="A18" t="s">
        <v>55</v>
      </c>
    </row>
    <row r="19" spans="2:3" ht="12.75">
      <c r="B19" t="s">
        <v>54</v>
      </c>
      <c r="C19">
        <f>C15/C14</f>
        <v>0.34816937001780235</v>
      </c>
    </row>
    <row r="20" spans="2:3" ht="12.75">
      <c r="B20" t="s">
        <v>56</v>
      </c>
      <c r="C20">
        <f>D13-C19*C13</f>
        <v>-2.6842415557644133</v>
      </c>
    </row>
    <row r="21" spans="2:3" ht="12.75">
      <c r="B21" t="s">
        <v>57</v>
      </c>
      <c r="C21" s="26">
        <f>10^C20</f>
        <v>0.0020689902507303745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5"/>
  <sheetViews>
    <sheetView workbookViewId="0" topLeftCell="A5">
      <selection activeCell="B47" sqref="B47"/>
    </sheetView>
  </sheetViews>
  <sheetFormatPr defaultColWidth="11.421875" defaultRowHeight="12.75"/>
  <sheetData>
    <row r="2" ht="12.75">
      <c r="A2" t="s">
        <v>59</v>
      </c>
    </row>
    <row r="4" spans="1:2" ht="12.75">
      <c r="A4" t="s">
        <v>44</v>
      </c>
      <c r="B4" t="s">
        <v>36</v>
      </c>
    </row>
    <row r="5" spans="1:2" ht="12.75">
      <c r="A5">
        <v>0</v>
      </c>
      <c r="B5" s="26">
        <f>Ajuste!C$21*(Tabla!A5^Ajuste!C$19)</f>
        <v>0</v>
      </c>
    </row>
    <row r="6" spans="1:2" ht="12.75">
      <c r="A6">
        <v>0.005</v>
      </c>
      <c r="B6" s="26">
        <f>Ajuste!C$21*(Tabla!A6^Ajuste!C$19)</f>
        <v>0.0003270470832481138</v>
      </c>
    </row>
    <row r="7" spans="1:2" ht="12.75">
      <c r="A7">
        <v>0.01</v>
      </c>
      <c r="B7" s="26">
        <f>Ajuste!C$21*(Tabla!A7^Ajuste!C$19)</f>
        <v>0.00041631274271540075</v>
      </c>
    </row>
    <row r="8" spans="1:2" ht="12.75">
      <c r="A8">
        <v>0.015</v>
      </c>
      <c r="B8" s="26">
        <f>Ajuste!C$21*(Tabla!A8^Ajuste!C$19)</f>
        <v>0.0004794345048292691</v>
      </c>
    </row>
    <row r="9" spans="1:2" ht="12.75">
      <c r="A9">
        <v>0.02</v>
      </c>
      <c r="B9" s="26">
        <f>Ajuste!C$21*(Tabla!A9^Ajuste!C$19)</f>
        <v>0.0005299429611966093</v>
      </c>
    </row>
    <row r="10" spans="1:2" ht="12.75">
      <c r="A10">
        <v>0.025</v>
      </c>
      <c r="B10" s="26">
        <f>Ajuste!C$21*(Tabla!A10^Ajuste!C$19)</f>
        <v>0.0005727567634854144</v>
      </c>
    </row>
    <row r="11" spans="1:2" ht="12.75">
      <c r="A11">
        <v>0.03</v>
      </c>
      <c r="B11" s="26">
        <f>Ajuste!C$21*(Tabla!A11^Ajuste!C$19)</f>
        <v>0.0006102934527823043</v>
      </c>
    </row>
    <row r="12" spans="1:2" ht="12.75">
      <c r="A12">
        <v>0.035</v>
      </c>
      <c r="B12" s="26">
        <f>Ajuste!C$21*(Tabla!A12^Ajuste!C$19)</f>
        <v>0.0006439431570178001</v>
      </c>
    </row>
    <row r="13" spans="1:2" ht="12.75">
      <c r="A13">
        <v>0.04</v>
      </c>
      <c r="B13" s="26">
        <f>Ajuste!C$21*(Tabla!A13^Ajuste!C$19)</f>
        <v>0.000674587907855173</v>
      </c>
    </row>
    <row r="14" spans="1:2" ht="12.75">
      <c r="A14">
        <v>0.045</v>
      </c>
      <c r="B14" s="26">
        <f>Ajuste!C$21*(Tabla!A14^Ajuste!C$19)</f>
        <v>0.0007028267677486225</v>
      </c>
    </row>
    <row r="15" spans="1:2" ht="12.75">
      <c r="A15">
        <v>0.05</v>
      </c>
      <c r="B15" s="26">
        <f>Ajuste!C$21*(Tabla!A15^Ajuste!C$19)</f>
        <v>0.0007290874963544998</v>
      </c>
    </row>
    <row r="16" spans="1:2" ht="12.75">
      <c r="A16">
        <v>0.055</v>
      </c>
      <c r="B16" s="26">
        <f>Ajuste!C$21*(Tabla!A16^Ajuste!C$19)</f>
        <v>0.0007536875050012006</v>
      </c>
    </row>
    <row r="17" spans="1:2" ht="12.75">
      <c r="A17">
        <v>0.06</v>
      </c>
      <c r="B17" s="26">
        <f>Ajuste!C$21*(Tabla!A17^Ajuste!C$19)</f>
        <v>0.0007768696135910833</v>
      </c>
    </row>
    <row r="18" spans="1:2" ht="12.75">
      <c r="A18">
        <v>0.065</v>
      </c>
      <c r="B18" s="26">
        <f>Ajuste!C$21*(Tabla!A18^Ajuste!C$19)</f>
        <v>0.0007988242410512583</v>
      </c>
    </row>
    <row r="19" spans="1:2" ht="12.75">
      <c r="A19">
        <v>0.07</v>
      </c>
      <c r="B19" s="26">
        <f>Ajuste!C$21*(Tabla!A19^Ajuste!C$19)</f>
        <v>0.0008197038150849814</v>
      </c>
    </row>
    <row r="20" spans="1:2" ht="12.75">
      <c r="A20">
        <v>0.075</v>
      </c>
      <c r="B20" s="26">
        <f>Ajuste!C$21*(Tabla!A20^Ajuste!C$19)</f>
        <v>0.0008396324852129015</v>
      </c>
    </row>
    <row r="21" spans="1:2" ht="12.75">
      <c r="A21">
        <v>0.08</v>
      </c>
      <c r="B21" s="26">
        <f>Ajuste!C$21*(Tabla!A21^Ajuste!C$19)</f>
        <v>0.0008587128780744164</v>
      </c>
    </row>
    <row r="22" spans="1:2" ht="12.75">
      <c r="A22">
        <v>0.085</v>
      </c>
      <c r="B22" s="26">
        <f>Ajuste!C$21*(Tabla!A22^Ajuste!C$19)</f>
        <v>0.000877030922472819</v>
      </c>
    </row>
    <row r="23" spans="1:2" ht="12.75">
      <c r="A23">
        <v>0.09</v>
      </c>
      <c r="B23" s="26">
        <f>Ajuste!C$21*(Tabla!A23^Ajuste!C$19)</f>
        <v>0.0008946593757365867</v>
      </c>
    </row>
    <row r="24" spans="1:2" ht="12.75">
      <c r="A24">
        <v>0.095</v>
      </c>
      <c r="B24" s="26">
        <f>Ajuste!C$21*(Tabla!A24^Ajuste!C$19)</f>
        <v>0.0009116604529910612</v>
      </c>
    </row>
    <row r="25" spans="1:2" ht="12.75">
      <c r="A25">
        <v>0.1</v>
      </c>
      <c r="B25" s="26">
        <f>Ajuste!C$21*(Tabla!A25^Ajuste!C$19)</f>
        <v>0.0009280878223169329</v>
      </c>
    </row>
    <row r="26" spans="1:2" ht="12.75">
      <c r="A26">
        <v>0.105</v>
      </c>
      <c r="B26" s="26">
        <f>Ajuste!C$21*(Tabla!A26^Ajuste!C$19)</f>
        <v>0.0009439881424926481</v>
      </c>
    </row>
    <row r="27" spans="1:2" ht="12.75">
      <c r="A27">
        <v>0.11</v>
      </c>
      <c r="B27" s="26">
        <f>Ajuste!C$21*(Tabla!A27^Ajuste!C$19)</f>
        <v>0.0009594022647782987</v>
      </c>
    </row>
    <row r="28" spans="1:2" ht="12.75">
      <c r="A28">
        <v>0.115</v>
      </c>
      <c r="B28" s="26">
        <f>Ajuste!C$21*(Tabla!A28^Ajuste!C$19)</f>
        <v>0.0009743661839368332</v>
      </c>
    </row>
    <row r="29" spans="1:2" ht="12.75">
      <c r="A29">
        <v>0.12</v>
      </c>
      <c r="B29" s="26">
        <f>Ajuste!C$21*(Tabla!A29^Ajuste!C$19)</f>
        <v>0.0009889117993478475</v>
      </c>
    </row>
    <row r="30" spans="1:2" ht="12.75">
      <c r="A30">
        <v>0.125</v>
      </c>
      <c r="B30" s="26">
        <f>Ajuste!C$21*(Tabla!A30^Ajuste!C$19)</f>
        <v>0.0010030675304002394</v>
      </c>
    </row>
    <row r="31" spans="1:2" ht="12.75">
      <c r="A31">
        <v>0.13</v>
      </c>
      <c r="B31" s="26">
        <f>Ajuste!C$21*(Tabla!A31^Ajuste!C$19)</f>
        <v>0.001016858818726419</v>
      </c>
    </row>
    <row r="32" spans="1:2" ht="12.75">
      <c r="A32">
        <v>0.135</v>
      </c>
      <c r="B32" s="26">
        <f>Ajuste!C$21*(Tabla!A32^Ajuste!C$19)</f>
        <v>0.0010303085416012803</v>
      </c>
    </row>
    <row r="33" spans="1:2" ht="12.75">
      <c r="A33">
        <v>0.14</v>
      </c>
      <c r="B33" s="26">
        <f>Ajuste!C$21*(Tabla!A33^Ajuste!C$19)</f>
        <v>0.0010434373549004108</v>
      </c>
    </row>
    <row r="34" spans="1:2" ht="12.75">
      <c r="A34">
        <v>0.145</v>
      </c>
      <c r="B34" s="26">
        <f>Ajuste!C$21*(Tabla!A34^Ajuste!C$19)</f>
        <v>0.0010562639796871222</v>
      </c>
    </row>
    <row r="35" spans="1:2" ht="12.75">
      <c r="A35">
        <v>0.15</v>
      </c>
      <c r="B35" s="26">
        <f>Ajuste!C$21*(Tabla!A35^Ajuste!C$19)</f>
        <v>0.001068805443302932</v>
      </c>
    </row>
    <row r="36" spans="1:2" ht="12.75">
      <c r="A36">
        <v>0.155</v>
      </c>
      <c r="B36" s="26">
        <f>Ajuste!C$21*(Tabla!A36^Ajuste!C$19)</f>
        <v>0.0010810772834483106</v>
      </c>
    </row>
    <row r="37" spans="1:2" ht="12.75">
      <c r="A37">
        <v>0.16</v>
      </c>
      <c r="B37" s="26">
        <f>Ajuste!C$21*(Tabla!A37^Ajuste!C$19)</f>
        <v>0.0010930937219366186</v>
      </c>
    </row>
    <row r="38" spans="1:2" ht="12.75">
      <c r="A38">
        <v>0.165</v>
      </c>
      <c r="B38" s="26">
        <f>Ajuste!C$21*(Tabla!A38^Ajuste!C$19)</f>
        <v>0.001104867813427723</v>
      </c>
    </row>
    <row r="39" spans="1:2" ht="12.75">
      <c r="A39">
        <v>0.17</v>
      </c>
      <c r="B39" s="26">
        <f>Ajuste!C$21*(Tabla!A39^Ajuste!C$19)</f>
        <v>0.001116411573387677</v>
      </c>
    </row>
    <row r="40" spans="1:2" ht="12.75">
      <c r="A40">
        <v>0.175</v>
      </c>
      <c r="B40" s="26">
        <f>Ajuste!C$21*(Tabla!A40^Ajuste!C$19)</f>
        <v>0.0011277360886973221</v>
      </c>
    </row>
    <row r="41" spans="1:2" ht="12.75">
      <c r="A41">
        <v>0.18</v>
      </c>
      <c r="B41" s="26">
        <f>Ajuste!C$21*(Tabla!A41^Ajuste!C$19)</f>
        <v>0.001138851613687629</v>
      </c>
    </row>
    <row r="42" spans="1:2" ht="12.75">
      <c r="A42">
        <v>0.185</v>
      </c>
      <c r="B42" s="26">
        <f>Ajuste!C$21*(Tabla!A42^Ajuste!C$19)</f>
        <v>0.0011497676538705943</v>
      </c>
    </row>
    <row r="43" spans="1:2" ht="12.75">
      <c r="A43">
        <v>0.19</v>
      </c>
      <c r="B43" s="26">
        <f>Ajuste!C$21*(Tabla!A43^Ajuste!C$19)</f>
        <v>0.001160493039229887</v>
      </c>
    </row>
    <row r="44" spans="1:2" ht="12.75">
      <c r="A44">
        <v>0.195</v>
      </c>
      <c r="B44" s="26">
        <f>Ajuste!C$21*(Tabla!A44^Ajuste!C$19)</f>
        <v>0.0011710359886116968</v>
      </c>
    </row>
    <row r="45" spans="1:2" ht="12.75">
      <c r="A45">
        <v>0.2</v>
      </c>
      <c r="B45" s="26">
        <f>Ajuste!C$21*(Tabla!A45^Ajuste!C$19)</f>
        <v>0.0011814041664955112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2010-05-01T11:34:11Z</dcterms:created>
  <dcterms:modified xsi:type="dcterms:W3CDTF">2010-05-06T18:23:39Z</dcterms:modified>
  <cp:category/>
  <cp:version/>
  <cp:contentType/>
  <cp:contentStatus/>
</cp:coreProperties>
</file>