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995" windowHeight="5895" tabRatio="549" firstSheet="4" activeTab="6"/>
  </bookViews>
  <sheets>
    <sheet name="Datos" sheetId="1" r:id="rId1"/>
    <sheet name="Datos2" sheetId="2" r:id="rId2"/>
    <sheet name="Calculos" sheetId="3" r:id="rId3"/>
    <sheet name="Arrhenius" sheetId="4" r:id="rId4"/>
    <sheet name="GrafLinArrh" sheetId="5" r:id="rId5"/>
    <sheet name="Arrhenius2" sheetId="6" r:id="rId6"/>
    <sheet name="GrafModArrh" sheetId="7" r:id="rId7"/>
    <sheet name="Hoja3" sheetId="8" r:id="rId8"/>
  </sheets>
  <definedNames/>
  <calcPr fullCalcOnLoad="1"/>
</workbook>
</file>

<file path=xl/sharedStrings.xml><?xml version="1.0" encoding="utf-8"?>
<sst xmlns="http://schemas.openxmlformats.org/spreadsheetml/2006/main" count="173" uniqueCount="44">
  <si>
    <t>CINÉTICA DE HIDRÓLISIS DEL ACETATO DE METILO</t>
  </si>
  <si>
    <t>tiempo (min.)</t>
  </si>
  <si>
    <t>volumen total de NaOH</t>
  </si>
  <si>
    <t>(x) en ml de NaOH</t>
  </si>
  <si>
    <r>
      <t>(a</t>
    </r>
    <r>
      <rPr>
        <b/>
        <vertAlign val="subscript"/>
        <sz val="12"/>
        <rFont val="Times New Roman"/>
        <family val="1"/>
      </rPr>
      <t>0</t>
    </r>
    <r>
      <rPr>
        <b/>
        <sz val="12"/>
        <rFont val="Times New Roman"/>
        <family val="1"/>
      </rPr>
      <t>-x) en ml de NaOH</t>
    </r>
  </si>
  <si>
    <r>
      <t>ln (a</t>
    </r>
    <r>
      <rPr>
        <b/>
        <vertAlign val="subscript"/>
        <sz val="12"/>
        <rFont val="Times New Roman"/>
        <family val="1"/>
      </rPr>
      <t>0</t>
    </r>
    <r>
      <rPr>
        <b/>
        <sz val="12"/>
        <rFont val="Times New Roman"/>
        <family val="1"/>
      </rPr>
      <t>-x)</t>
    </r>
  </si>
  <si>
    <r>
      <t>k (min.</t>
    </r>
    <r>
      <rPr>
        <b/>
        <vertAlign val="superscript"/>
        <sz val="12"/>
        <rFont val="Times New Roman"/>
        <family val="1"/>
      </rPr>
      <t>-1</t>
    </r>
    <r>
      <rPr>
        <b/>
        <sz val="12"/>
        <rFont val="Times New Roman"/>
        <family val="1"/>
      </rPr>
      <t>)</t>
    </r>
  </si>
  <si>
    <t>¥</t>
  </si>
  <si>
    <t>Tabla I.- 25ºC</t>
  </si>
  <si>
    <t>Tabla I.- 30ºC</t>
  </si>
  <si>
    <t>Tabla I.- 35ºC</t>
  </si>
  <si>
    <t>Tabla I.- 40ºC</t>
  </si>
  <si>
    <t>Tabla I.- 45ºC</t>
  </si>
  <si>
    <t>Tabla I.- 50ºC</t>
  </si>
  <si>
    <t>Datos experimentales</t>
  </si>
  <si>
    <t>t =</t>
  </si>
  <si>
    <t>Tabla I.</t>
  </si>
  <si>
    <t>Tabla I</t>
  </si>
  <si>
    <t>Estimaciones de k</t>
  </si>
  <si>
    <t>media =</t>
  </si>
  <si>
    <t>pendiente =</t>
  </si>
  <si>
    <t>Determinación numérica de la constante de velocidad (k)</t>
  </si>
  <si>
    <t>Determinación de los parámetros de la ecuación de Arrhenius</t>
  </si>
  <si>
    <t>t (ºC)</t>
  </si>
  <si>
    <t>T (ºK)</t>
  </si>
  <si>
    <t>k (media)</t>
  </si>
  <si>
    <t>k (pendi)</t>
  </si>
  <si>
    <t>1/T</t>
  </si>
  <si>
    <t>Estimación con la media</t>
  </si>
  <si>
    <t>ln(k) = a + b /T</t>
  </si>
  <si>
    <t>b =</t>
  </si>
  <si>
    <t>a =</t>
  </si>
  <si>
    <t>ln(k) (media)</t>
  </si>
  <si>
    <t>ln(k) (pendi)</t>
  </si>
  <si>
    <t>Constante R =</t>
  </si>
  <si>
    <t>A =</t>
  </si>
  <si>
    <r>
      <t>E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=</t>
    </r>
  </si>
  <si>
    <t>Estimación con la pendiente</t>
  </si>
  <si>
    <t>Estimaciones</t>
  </si>
  <si>
    <t>Estimaciones a partir de datos experimentales</t>
  </si>
  <si>
    <t>Errores típicos</t>
  </si>
  <si>
    <t>Modelos Arrhenius estimados</t>
  </si>
  <si>
    <t>fk (media)</t>
  </si>
  <si>
    <t>fk (pendi)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</si>
</sst>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"/>
    <numFmt numFmtId="169" formatCode="0.000"/>
    <numFmt numFmtId="170" formatCode="0.000E+00"/>
    <numFmt numFmtId="171" formatCode="0.0E+00"/>
  </numFmts>
  <fonts count="1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sz val="12"/>
      <name val="Symbol"/>
      <family val="1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.25"/>
      <name val="Arial"/>
      <family val="0"/>
    </font>
    <font>
      <vertAlign val="superscript"/>
      <sz val="10.25"/>
      <name val="Arial"/>
      <family val="2"/>
    </font>
    <font>
      <b/>
      <sz val="10.25"/>
      <name val="Arial"/>
      <family val="0"/>
    </font>
    <font>
      <vertAlign val="subscript"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 wrapText="1"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168" fontId="0" fillId="0" borderId="0" xfId="0" applyNumberFormat="1" applyAlignment="1">
      <alignment/>
    </xf>
    <xf numFmtId="11" fontId="0" fillId="0" borderId="0" xfId="0" applyNumberFormat="1" applyAlignment="1">
      <alignment/>
    </xf>
    <xf numFmtId="168" fontId="0" fillId="0" borderId="5" xfId="0" applyNumberFormat="1" applyBorder="1" applyAlignment="1">
      <alignment/>
    </xf>
    <xf numFmtId="0" fontId="3" fillId="3" borderId="5" xfId="0" applyFont="1" applyFill="1" applyBorder="1" applyAlignment="1">
      <alignment/>
    </xf>
    <xf numFmtId="11" fontId="0" fillId="3" borderId="5" xfId="0" applyNumberFormat="1" applyFill="1" applyBorder="1" applyAlignment="1">
      <alignment/>
    </xf>
    <xf numFmtId="0" fontId="3" fillId="3" borderId="5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5" xfId="0" applyFill="1" applyBorder="1" applyAlignment="1">
      <alignment/>
    </xf>
    <xf numFmtId="11" fontId="0" fillId="0" borderId="5" xfId="0" applyNumberFormat="1" applyFill="1" applyBorder="1" applyAlignment="1">
      <alignment/>
    </xf>
    <xf numFmtId="0" fontId="0" fillId="4" borderId="5" xfId="0" applyFill="1" applyBorder="1" applyAlignment="1">
      <alignment/>
    </xf>
    <xf numFmtId="11" fontId="0" fillId="4" borderId="5" xfId="0" applyNumberFormat="1" applyFill="1" applyBorder="1" applyAlignment="1">
      <alignment/>
    </xf>
    <xf numFmtId="0" fontId="3" fillId="4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6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0" fillId="4" borderId="0" xfId="0" applyFill="1" applyAlignment="1">
      <alignment/>
    </xf>
    <xf numFmtId="0" fontId="9" fillId="5" borderId="5" xfId="0" applyFont="1" applyFill="1" applyBorder="1" applyAlignment="1">
      <alignment horizontal="center"/>
    </xf>
    <xf numFmtId="11" fontId="0" fillId="5" borderId="5" xfId="0" applyNumberFormat="1" applyFill="1" applyBorder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 = 25 </a:t>
            </a:r>
            <a:r>
              <a:rPr lang="en-US" cap="none" sz="1000" b="0" i="0" u="none" baseline="30000">
                <a:latin typeface="Arial"/>
                <a:ea typeface="Arial"/>
                <a:cs typeface="Arial"/>
              </a:rPr>
              <a:t>o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T=25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Calculos!$A$7:$A$13</c:f>
              <c:numCache/>
            </c:numRef>
          </c:xVal>
          <c:yVal>
            <c:numRef>
              <c:f>Calculos!$E$7:$E$13</c:f>
              <c:numCache/>
            </c:numRef>
          </c:yVal>
          <c:smooth val="0"/>
        </c:ser>
        <c:ser>
          <c:idx val="1"/>
          <c:order val="1"/>
          <c:tx>
            <c:v>T=25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0"/>
            <c:dispRSqr val="0"/>
          </c:trendline>
          <c:xVal>
            <c:numRef>
              <c:f>Calculos!$A$7:$A$13</c:f>
              <c:numCache/>
            </c:numRef>
          </c:xVal>
          <c:yVal>
            <c:numRef>
              <c:f>Calculos!$E$7:$E$13</c:f>
              <c:numCache/>
            </c:numRef>
          </c:yVal>
          <c:smooth val="0"/>
        </c:ser>
        <c:axId val="1968431"/>
        <c:axId val="17715880"/>
      </c:scatterChart>
      <c:valAx>
        <c:axId val="1968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tiempo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715880"/>
        <c:crosses val="autoZero"/>
        <c:crossBetween val="midCat"/>
        <c:dispUnits/>
      </c:valAx>
      <c:valAx>
        <c:axId val="17715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ln(a0-x)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19684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 = 30 </a:t>
            </a:r>
            <a:r>
              <a:rPr lang="en-US" cap="none" sz="1000" b="0" i="0" u="none" baseline="30000">
                <a:latin typeface="Arial"/>
                <a:ea typeface="Arial"/>
                <a:cs typeface="Arial"/>
              </a:rPr>
              <a:t>o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T=30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Calculos!$A$23:$A$29</c:f>
              <c:numCache/>
            </c:numRef>
          </c:xVal>
          <c:yVal>
            <c:numRef>
              <c:f>Calculos!$E$23:$E$29</c:f>
              <c:numCache/>
            </c:numRef>
          </c:yVal>
          <c:smooth val="0"/>
        </c:ser>
        <c:axId val="25225193"/>
        <c:axId val="25700146"/>
      </c:scatterChart>
      <c:valAx>
        <c:axId val="25225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tiempo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00146"/>
        <c:crosses val="autoZero"/>
        <c:crossBetween val="midCat"/>
        <c:dispUnits/>
      </c:valAx>
      <c:valAx>
        <c:axId val="25700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ln(a0-x)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252251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 = 35 </a:t>
            </a:r>
            <a:r>
              <a:rPr lang="en-US" cap="none" sz="1000" b="0" i="0" u="none" baseline="30000">
                <a:latin typeface="Arial"/>
                <a:ea typeface="Arial"/>
                <a:cs typeface="Arial"/>
              </a:rPr>
              <a:t>o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T=35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Calculos!$A$39:$A$45</c:f>
              <c:numCache/>
            </c:numRef>
          </c:xVal>
          <c:yVal>
            <c:numRef>
              <c:f>Calculos!$E$39:$E$45</c:f>
              <c:numCache/>
            </c:numRef>
          </c:yVal>
          <c:smooth val="0"/>
        </c:ser>
        <c:axId val="29974723"/>
        <c:axId val="1337052"/>
      </c:scatterChart>
      <c:valAx>
        <c:axId val="29974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tiempo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7052"/>
        <c:crosses val="autoZero"/>
        <c:crossBetween val="midCat"/>
        <c:dispUnits/>
      </c:valAx>
      <c:valAx>
        <c:axId val="13370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ln(a0-x)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299747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 = 40 </a:t>
            </a:r>
            <a:r>
              <a:rPr lang="en-US" cap="none" sz="1000" b="0" i="0" u="none" baseline="30000">
                <a:latin typeface="Arial"/>
                <a:ea typeface="Arial"/>
                <a:cs typeface="Arial"/>
              </a:rPr>
              <a:t>o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T=40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Calculos!$A$55:$A$61</c:f>
              <c:numCache/>
            </c:numRef>
          </c:xVal>
          <c:yVal>
            <c:numRef>
              <c:f>Calculos!$E$55:$E$61</c:f>
              <c:numCache/>
            </c:numRef>
          </c:yVal>
          <c:smooth val="0"/>
        </c:ser>
        <c:axId val="12033469"/>
        <c:axId val="41192358"/>
      </c:scatterChart>
      <c:valAx>
        <c:axId val="12033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tiempo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192358"/>
        <c:crosses val="autoZero"/>
        <c:crossBetween val="midCat"/>
        <c:dispUnits/>
      </c:valAx>
      <c:valAx>
        <c:axId val="41192358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ln(a0-x)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120334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 = 45 </a:t>
            </a:r>
            <a:r>
              <a:rPr lang="en-US" cap="none" sz="1000" b="0" i="0" u="none" baseline="30000">
                <a:latin typeface="Arial"/>
                <a:ea typeface="Arial"/>
                <a:cs typeface="Arial"/>
              </a:rPr>
              <a:t>o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T=45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Calculos!$A$71:$A$78</c:f>
              <c:numCache/>
            </c:numRef>
          </c:xVal>
          <c:yVal>
            <c:numRef>
              <c:f>Calculos!$E$71:$E$78</c:f>
              <c:numCache/>
            </c:numRef>
          </c:yVal>
          <c:smooth val="0"/>
        </c:ser>
        <c:axId val="35186903"/>
        <c:axId val="48246672"/>
      </c:scatterChart>
      <c:valAx>
        <c:axId val="35186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tiempo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46672"/>
        <c:crosses val="autoZero"/>
        <c:crossBetween val="midCat"/>
        <c:dispUnits/>
      </c:valAx>
      <c:valAx>
        <c:axId val="48246672"/>
        <c:scaling>
          <c:orientation val="minMax"/>
          <c:min val="2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ln(a0-x)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351869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Arial"/>
                <a:ea typeface="Arial"/>
                <a:cs typeface="Arial"/>
              </a:rPr>
              <a:t>T = 50 </a:t>
            </a:r>
            <a:r>
              <a:rPr lang="en-US" cap="none" sz="1025" b="0" i="0" u="none" baseline="30000">
                <a:latin typeface="Arial"/>
                <a:ea typeface="Arial"/>
                <a:cs typeface="Arial"/>
              </a:rPr>
              <a:t>o</a:t>
            </a:r>
            <a:r>
              <a:rPr lang="en-US" cap="none" sz="1025" b="0" i="0" u="none" baseline="0">
                <a:latin typeface="Arial"/>
                <a:ea typeface="Arial"/>
                <a:cs typeface="Arial"/>
              </a:rPr>
              <a:t>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T=50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Calculos!$A$88:$A$94</c:f>
              <c:numCache/>
            </c:numRef>
          </c:xVal>
          <c:yVal>
            <c:numRef>
              <c:f>Calculos!$E$88:$E$94</c:f>
              <c:numCache/>
            </c:numRef>
          </c:yVal>
          <c:smooth val="0"/>
        </c:ser>
        <c:axId val="31566865"/>
        <c:axId val="15666330"/>
      </c:scatterChart>
      <c:valAx>
        <c:axId val="31566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tiempo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66330"/>
        <c:crosses val="autoZero"/>
        <c:crossBetween val="midCat"/>
        <c:dispUnits/>
      </c:valAx>
      <c:valAx>
        <c:axId val="15666330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ln(a0-x)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315668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Estimación de Ecuación de Arrhenius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29"/>
          <c:w val="0.93975"/>
          <c:h val="0.73975"/>
        </c:manualLayout>
      </c:layout>
      <c:scatterChart>
        <c:scatterStyle val="lineMarker"/>
        <c:varyColors val="0"/>
        <c:ser>
          <c:idx val="0"/>
          <c:order val="0"/>
          <c:tx>
            <c:v>media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80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Arrhenius!$C$5:$C$10</c:f>
              <c:numCache>
                <c:ptCount val="6"/>
                <c:pt idx="0">
                  <c:v>0.003355704697986577</c:v>
                </c:pt>
                <c:pt idx="1">
                  <c:v>0.0033003300330033004</c:v>
                </c:pt>
                <c:pt idx="2">
                  <c:v>0.003246753246753247</c:v>
                </c:pt>
                <c:pt idx="3">
                  <c:v>0.003194888178913738</c:v>
                </c:pt>
                <c:pt idx="4">
                  <c:v>0.0031446540880503146</c:v>
                </c:pt>
                <c:pt idx="5">
                  <c:v>0.0030959752321981426</c:v>
                </c:pt>
              </c:numCache>
            </c:numRef>
          </c:xVal>
          <c:yVal>
            <c:numRef>
              <c:f>Arrhenius!$F$5:$F$10</c:f>
              <c:numCache>
                <c:ptCount val="6"/>
                <c:pt idx="0">
                  <c:v>-5.921351025385806</c:v>
                </c:pt>
                <c:pt idx="1">
                  <c:v>-5.290569908417692</c:v>
                </c:pt>
                <c:pt idx="2">
                  <c:v>-4.918062969145552</c:v>
                </c:pt>
                <c:pt idx="3">
                  <c:v>-4.265235081247782</c:v>
                </c:pt>
                <c:pt idx="4">
                  <c:v>-4.2631077241938415</c:v>
                </c:pt>
                <c:pt idx="5">
                  <c:v>-3.724975812521662</c:v>
                </c:pt>
              </c:numCache>
            </c:numRef>
          </c:yVal>
          <c:smooth val="0"/>
        </c:ser>
        <c:ser>
          <c:idx val="1"/>
          <c:order val="1"/>
          <c:tx>
            <c:v>pendiente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25400">
                <a:solidFill>
                  <a:srgbClr val="000000"/>
                </a:solidFill>
                <a:prstDash val="dashDot"/>
              </a:ln>
            </c:spPr>
            <c:trendlineType val="linear"/>
            <c:dispEq val="0"/>
            <c:dispRSqr val="0"/>
          </c:trendline>
          <c:xVal>
            <c:numRef>
              <c:f>Arrhenius!$C$5:$C$10</c:f>
              <c:numCache>
                <c:ptCount val="6"/>
                <c:pt idx="0">
                  <c:v>0.003355704697986577</c:v>
                </c:pt>
                <c:pt idx="1">
                  <c:v>0.0033003300330033004</c:v>
                </c:pt>
                <c:pt idx="2">
                  <c:v>0.003246753246753247</c:v>
                </c:pt>
                <c:pt idx="3">
                  <c:v>0.003194888178913738</c:v>
                </c:pt>
                <c:pt idx="4">
                  <c:v>0.0031446540880503146</c:v>
                </c:pt>
                <c:pt idx="5">
                  <c:v>0.0030959752321981426</c:v>
                </c:pt>
              </c:numCache>
            </c:numRef>
          </c:xVal>
          <c:yVal>
            <c:numRef>
              <c:f>Arrhenius!$G$5:$G$10</c:f>
              <c:numCache>
                <c:ptCount val="6"/>
                <c:pt idx="0">
                  <c:v>-5.8909333764049725</c:v>
                </c:pt>
                <c:pt idx="1">
                  <c:v>-5.3566421800092</c:v>
                </c:pt>
                <c:pt idx="2">
                  <c:v>-4.913404774381739</c:v>
                </c:pt>
                <c:pt idx="3">
                  <c:v>-4.298446644026237</c:v>
                </c:pt>
                <c:pt idx="4">
                  <c:v>-4.164430100183482</c:v>
                </c:pt>
                <c:pt idx="5">
                  <c:v>-3.713755236996076</c:v>
                </c:pt>
              </c:numCache>
            </c:numRef>
          </c:yVal>
          <c:smooth val="0"/>
        </c:ser>
        <c:axId val="6779243"/>
        <c:axId val="61013188"/>
      </c:scatterChart>
      <c:valAx>
        <c:axId val="6779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1/T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1013188"/>
        <c:crosses val="autoZero"/>
        <c:crossBetween val="midCat"/>
        <c:dispUnits/>
      </c:valAx>
      <c:valAx>
        <c:axId val="61013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ln(k)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7792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125"/>
          <c:y val="0.221"/>
          <c:w val="0.26175"/>
          <c:h val="0.268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575"/>
          <c:w val="0.9805"/>
          <c:h val="0.91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Arrhenius2!$D$4</c:f>
              <c:strCache>
                <c:ptCount val="1"/>
                <c:pt idx="0">
                  <c:v>k (media)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Arrhenius2!$B$5:$B$10</c:f>
              <c:numCache>
                <c:ptCount val="6"/>
                <c:pt idx="0">
                  <c:v>298</c:v>
                </c:pt>
                <c:pt idx="1">
                  <c:v>303</c:v>
                </c:pt>
                <c:pt idx="2">
                  <c:v>308</c:v>
                </c:pt>
                <c:pt idx="3">
                  <c:v>313</c:v>
                </c:pt>
                <c:pt idx="4">
                  <c:v>318</c:v>
                </c:pt>
                <c:pt idx="5">
                  <c:v>323</c:v>
                </c:pt>
              </c:numCache>
            </c:numRef>
          </c:xVal>
          <c:yVal>
            <c:numRef>
              <c:f>Arrhenius2!$D$5:$D$10</c:f>
              <c:numCache>
                <c:ptCount val="6"/>
                <c:pt idx="0">
                  <c:v>0.0026815748528526647</c:v>
                </c:pt>
                <c:pt idx="1">
                  <c:v>0.005038887736694262</c:v>
                </c:pt>
                <c:pt idx="2">
                  <c:v>0.007313283190787887</c:v>
                </c:pt>
                <c:pt idx="3">
                  <c:v>0.014048564190831827</c:v>
                </c:pt>
                <c:pt idx="4">
                  <c:v>0.014078482314943876</c:v>
                </c:pt>
                <c:pt idx="5">
                  <c:v>0.024113683668964644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Arrhenius2!$E$4</c:f>
              <c:strCache>
                <c:ptCount val="1"/>
                <c:pt idx="0">
                  <c:v>k (pendi)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Arrhenius2!$B$5:$B$10</c:f>
              <c:numCache>
                <c:ptCount val="6"/>
                <c:pt idx="0">
                  <c:v>298</c:v>
                </c:pt>
                <c:pt idx="1">
                  <c:v>303</c:v>
                </c:pt>
                <c:pt idx="2">
                  <c:v>308</c:v>
                </c:pt>
                <c:pt idx="3">
                  <c:v>313</c:v>
                </c:pt>
                <c:pt idx="4">
                  <c:v>318</c:v>
                </c:pt>
                <c:pt idx="5">
                  <c:v>323</c:v>
                </c:pt>
              </c:numCache>
            </c:numRef>
          </c:xVal>
          <c:yVal>
            <c:numRef>
              <c:f>Arrhenius2!$E$5:$E$10</c:f>
              <c:numCache>
                <c:ptCount val="6"/>
                <c:pt idx="0">
                  <c:v>0.0027643952710612422</c:v>
                </c:pt>
                <c:pt idx="1">
                  <c:v>0.004716717435025879</c:v>
                </c:pt>
                <c:pt idx="2">
                  <c:v>0.0073474293562539395</c:v>
                </c:pt>
                <c:pt idx="3">
                  <c:v>0.013589652192765566</c:v>
                </c:pt>
                <c:pt idx="4">
                  <c:v>0.015538567804172244</c:v>
                </c:pt>
                <c:pt idx="5">
                  <c:v>0.024385776743485015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Arrhenius2!$H$4</c:f>
              <c:strCache>
                <c:ptCount val="1"/>
                <c:pt idx="0">
                  <c:v>fk (media)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Arrhenius2!$B$5:$B$10</c:f>
              <c:numCache>
                <c:ptCount val="6"/>
                <c:pt idx="0">
                  <c:v>298</c:v>
                </c:pt>
                <c:pt idx="1">
                  <c:v>303</c:v>
                </c:pt>
                <c:pt idx="2">
                  <c:v>308</c:v>
                </c:pt>
                <c:pt idx="3">
                  <c:v>313</c:v>
                </c:pt>
                <c:pt idx="4">
                  <c:v>318</c:v>
                </c:pt>
                <c:pt idx="5">
                  <c:v>323</c:v>
                </c:pt>
              </c:numCache>
            </c:numRef>
          </c:xVal>
          <c:yVal>
            <c:numRef>
              <c:f>Arrhenius2!$H$5:$H$10</c:f>
              <c:numCache>
                <c:ptCount val="6"/>
                <c:pt idx="0">
                  <c:v>0.003005952228990143</c:v>
                </c:pt>
                <c:pt idx="1">
                  <c:v>0.004711526637495032</c:v>
                </c:pt>
                <c:pt idx="2">
                  <c:v>0.007277868897160044</c:v>
                </c:pt>
                <c:pt idx="3">
                  <c:v>0.011086985919192395</c:v>
                </c:pt>
                <c:pt idx="4">
                  <c:v>0.01666763743439455</c:v>
                </c:pt>
                <c:pt idx="5">
                  <c:v>0.024743027792125366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Arrhenius2!$I$4</c:f>
              <c:strCache>
                <c:ptCount val="1"/>
                <c:pt idx="0">
                  <c:v>fk (pendi)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Arrhenius2!$B$5:$B$10</c:f>
              <c:numCache>
                <c:ptCount val="6"/>
                <c:pt idx="0">
                  <c:v>298</c:v>
                </c:pt>
                <c:pt idx="1">
                  <c:v>303</c:v>
                </c:pt>
                <c:pt idx="2">
                  <c:v>308</c:v>
                </c:pt>
                <c:pt idx="3">
                  <c:v>313</c:v>
                </c:pt>
                <c:pt idx="4">
                  <c:v>318</c:v>
                </c:pt>
                <c:pt idx="5">
                  <c:v>323</c:v>
                </c:pt>
              </c:numCache>
            </c:numRef>
          </c:xVal>
          <c:yVal>
            <c:numRef>
              <c:f>Arrhenius2!$I$5:$I$10</c:f>
              <c:numCache>
                <c:ptCount val="6"/>
                <c:pt idx="0">
                  <c:v>0.0029517534541734624</c:v>
                </c:pt>
                <c:pt idx="1">
                  <c:v>0.004676692131668769</c:v>
                </c:pt>
                <c:pt idx="2">
                  <c:v>0.007299759688584781</c:v>
                </c:pt>
                <c:pt idx="3">
                  <c:v>0.011233119964460943</c:v>
                </c:pt>
                <c:pt idx="4">
                  <c:v>0.017053192523991303</c:v>
                </c:pt>
                <c:pt idx="5">
                  <c:v>0.025556291086697967</c:v>
                </c:pt>
              </c:numCache>
            </c:numRef>
          </c:yVal>
          <c:smooth val="1"/>
        </c:ser>
        <c:axId val="12247781"/>
        <c:axId val="43121166"/>
      </c:scatterChart>
      <c:valAx>
        <c:axId val="12247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3121166"/>
        <c:crosses val="autoZero"/>
        <c:crossBetween val="midCat"/>
        <c:dispUnits/>
      </c:valAx>
      <c:valAx>
        <c:axId val="4312116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22477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6"/>
          <c:y val="0.07375"/>
          <c:w val="0.2845"/>
          <c:h val="0.2262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0.75" right="0.75" top="1" bottom="1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3</xdr:row>
      <xdr:rowOff>95250</xdr:rowOff>
    </xdr:from>
    <xdr:to>
      <xdr:col>10</xdr:col>
      <xdr:colOff>685800</xdr:colOff>
      <xdr:row>13</xdr:row>
      <xdr:rowOff>47625</xdr:rowOff>
    </xdr:to>
    <xdr:graphicFrame>
      <xdr:nvGraphicFramePr>
        <xdr:cNvPr id="1" name="Chart 1"/>
        <xdr:cNvGraphicFramePr/>
      </xdr:nvGraphicFramePr>
      <xdr:xfrm>
        <a:off x="4705350" y="647700"/>
        <a:ext cx="36004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20</xdr:row>
      <xdr:rowOff>0</xdr:rowOff>
    </xdr:from>
    <xdr:to>
      <xdr:col>10</xdr:col>
      <xdr:colOff>561975</xdr:colOff>
      <xdr:row>29</xdr:row>
      <xdr:rowOff>161925</xdr:rowOff>
    </xdr:to>
    <xdr:graphicFrame>
      <xdr:nvGraphicFramePr>
        <xdr:cNvPr id="2" name="Chart 2"/>
        <xdr:cNvGraphicFramePr/>
      </xdr:nvGraphicFramePr>
      <xdr:xfrm>
        <a:off x="4572000" y="4248150"/>
        <a:ext cx="36099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37</xdr:row>
      <xdr:rowOff>0</xdr:rowOff>
    </xdr:from>
    <xdr:to>
      <xdr:col>10</xdr:col>
      <xdr:colOff>571500</xdr:colOff>
      <xdr:row>46</xdr:row>
      <xdr:rowOff>133350</xdr:rowOff>
    </xdr:to>
    <xdr:graphicFrame>
      <xdr:nvGraphicFramePr>
        <xdr:cNvPr id="3" name="Chart 3"/>
        <xdr:cNvGraphicFramePr/>
      </xdr:nvGraphicFramePr>
      <xdr:xfrm>
        <a:off x="4572000" y="7915275"/>
        <a:ext cx="3619500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53</xdr:row>
      <xdr:rowOff>0</xdr:rowOff>
    </xdr:from>
    <xdr:to>
      <xdr:col>10</xdr:col>
      <xdr:colOff>581025</xdr:colOff>
      <xdr:row>62</xdr:row>
      <xdr:rowOff>142875</xdr:rowOff>
    </xdr:to>
    <xdr:graphicFrame>
      <xdr:nvGraphicFramePr>
        <xdr:cNvPr id="4" name="Chart 4"/>
        <xdr:cNvGraphicFramePr/>
      </xdr:nvGraphicFramePr>
      <xdr:xfrm>
        <a:off x="4572000" y="11410950"/>
        <a:ext cx="3629025" cy="2457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69</xdr:row>
      <xdr:rowOff>0</xdr:rowOff>
    </xdr:from>
    <xdr:to>
      <xdr:col>10</xdr:col>
      <xdr:colOff>590550</xdr:colOff>
      <xdr:row>78</xdr:row>
      <xdr:rowOff>152400</xdr:rowOff>
    </xdr:to>
    <xdr:graphicFrame>
      <xdr:nvGraphicFramePr>
        <xdr:cNvPr id="5" name="Chart 5"/>
        <xdr:cNvGraphicFramePr/>
      </xdr:nvGraphicFramePr>
      <xdr:xfrm>
        <a:off x="4572000" y="14906625"/>
        <a:ext cx="363855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86</xdr:row>
      <xdr:rowOff>0</xdr:rowOff>
    </xdr:from>
    <xdr:to>
      <xdr:col>10</xdr:col>
      <xdr:colOff>600075</xdr:colOff>
      <xdr:row>96</xdr:row>
      <xdr:rowOff>0</xdr:rowOff>
    </xdr:to>
    <xdr:graphicFrame>
      <xdr:nvGraphicFramePr>
        <xdr:cNvPr id="6" name="Chart 6"/>
        <xdr:cNvGraphicFramePr/>
      </xdr:nvGraphicFramePr>
      <xdr:xfrm>
        <a:off x="4572000" y="18611850"/>
        <a:ext cx="3648075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6">
      <selection activeCell="I7" sqref="I7"/>
    </sheetView>
  </sheetViews>
  <sheetFormatPr defaultColWidth="11.421875" defaultRowHeight="12.75"/>
  <cols>
    <col min="3" max="3" width="5.57421875" style="0" customWidth="1"/>
    <col min="6" max="6" width="4.7109375" style="0" customWidth="1"/>
  </cols>
  <sheetData>
    <row r="1" ht="15.75">
      <c r="A1" s="1" t="s">
        <v>0</v>
      </c>
    </row>
    <row r="2" ht="15">
      <c r="A2" s="11" t="s">
        <v>14</v>
      </c>
    </row>
    <row r="4" spans="1:7" ht="15.75">
      <c r="A4" s="2" t="s">
        <v>8</v>
      </c>
      <c r="D4" s="2" t="s">
        <v>9</v>
      </c>
      <c r="G4" s="2" t="s">
        <v>10</v>
      </c>
    </row>
    <row r="5" ht="13.5" thickBot="1"/>
    <row r="6" spans="1:8" ht="48" thickBot="1">
      <c r="A6" s="3" t="s">
        <v>1</v>
      </c>
      <c r="B6" s="4" t="s">
        <v>2</v>
      </c>
      <c r="D6" s="3" t="s">
        <v>1</v>
      </c>
      <c r="E6" s="4" t="s">
        <v>2</v>
      </c>
      <c r="G6" s="3" t="s">
        <v>1</v>
      </c>
      <c r="H6" s="4" t="s">
        <v>2</v>
      </c>
    </row>
    <row r="7" spans="1:8" ht="16.5" thickBot="1">
      <c r="A7" s="5">
        <v>0</v>
      </c>
      <c r="B7" s="6">
        <v>21.4</v>
      </c>
      <c r="D7" s="5">
        <v>0</v>
      </c>
      <c r="E7" s="6">
        <v>21.3</v>
      </c>
      <c r="G7" s="3">
        <v>0</v>
      </c>
      <c r="H7" s="4">
        <v>21.4</v>
      </c>
    </row>
    <row r="8" spans="1:8" ht="16.5" thickBot="1">
      <c r="A8" s="5">
        <v>20</v>
      </c>
      <c r="B8" s="6">
        <v>22.4</v>
      </c>
      <c r="D8" s="5">
        <v>10</v>
      </c>
      <c r="E8" s="6">
        <v>22.6</v>
      </c>
      <c r="G8" s="5">
        <v>10</v>
      </c>
      <c r="H8" s="6">
        <v>23</v>
      </c>
    </row>
    <row r="9" spans="1:8" ht="16.5" thickBot="1">
      <c r="A9" s="5">
        <v>40</v>
      </c>
      <c r="B9" s="6">
        <v>23.7</v>
      </c>
      <c r="D9" s="5">
        <v>20</v>
      </c>
      <c r="E9" s="6">
        <v>23.6</v>
      </c>
      <c r="G9" s="5">
        <v>20</v>
      </c>
      <c r="H9" s="6">
        <v>24.4</v>
      </c>
    </row>
    <row r="10" spans="1:8" ht="16.5" thickBot="1">
      <c r="A10" s="5">
        <v>70</v>
      </c>
      <c r="B10" s="6">
        <v>25.2</v>
      </c>
      <c r="D10" s="5">
        <v>30</v>
      </c>
      <c r="E10" s="6">
        <v>24.4</v>
      </c>
      <c r="G10" s="5">
        <v>30</v>
      </c>
      <c r="H10" s="6">
        <v>25.8</v>
      </c>
    </row>
    <row r="11" spans="1:8" ht="16.5" thickBot="1">
      <c r="A11" s="5">
        <v>90</v>
      </c>
      <c r="B11" s="6">
        <v>26.2</v>
      </c>
      <c r="D11" s="5">
        <v>50</v>
      </c>
      <c r="E11" s="6">
        <v>26.2</v>
      </c>
      <c r="G11" s="5">
        <v>40</v>
      </c>
      <c r="H11" s="6">
        <v>27.1</v>
      </c>
    </row>
    <row r="12" spans="1:8" ht="16.5" thickBot="1">
      <c r="A12" s="5">
        <v>120</v>
      </c>
      <c r="B12" s="6">
        <v>27.3</v>
      </c>
      <c r="D12" s="5">
        <v>60</v>
      </c>
      <c r="E12" s="6">
        <v>27.1</v>
      </c>
      <c r="G12" s="5">
        <v>50</v>
      </c>
      <c r="H12" s="6">
        <v>28.5</v>
      </c>
    </row>
    <row r="13" spans="1:8" ht="16.5" thickBot="1">
      <c r="A13" s="5">
        <v>130</v>
      </c>
      <c r="B13" s="6">
        <v>28.1</v>
      </c>
      <c r="D13" s="5">
        <v>70</v>
      </c>
      <c r="E13" s="6">
        <v>27.9</v>
      </c>
      <c r="G13" s="5">
        <v>60</v>
      </c>
      <c r="H13" s="6">
        <v>29.3</v>
      </c>
    </row>
    <row r="14" spans="1:8" ht="16.5" thickBot="1">
      <c r="A14" s="7" t="s">
        <v>7</v>
      </c>
      <c r="B14" s="6">
        <v>43.2</v>
      </c>
      <c r="D14" s="7" t="s">
        <v>7</v>
      </c>
      <c r="E14" s="6">
        <v>44.4</v>
      </c>
      <c r="G14" s="7" t="s">
        <v>7</v>
      </c>
      <c r="H14" s="6">
        <v>43.9</v>
      </c>
    </row>
    <row r="15" spans="1:8" s="10" customFormat="1" ht="15.75">
      <c r="A15" s="8"/>
      <c r="B15" s="9"/>
      <c r="D15" s="8"/>
      <c r="E15" s="9"/>
      <c r="G15" s="8"/>
      <c r="H15" s="9"/>
    </row>
    <row r="17" spans="1:7" ht="15.75">
      <c r="A17" s="2" t="s">
        <v>11</v>
      </c>
      <c r="D17" s="2" t="s">
        <v>12</v>
      </c>
      <c r="G17" s="2" t="s">
        <v>13</v>
      </c>
    </row>
    <row r="18" ht="13.5" thickBot="1"/>
    <row r="19" spans="1:8" ht="48" thickBot="1">
      <c r="A19" s="3" t="s">
        <v>1</v>
      </c>
      <c r="B19" s="4" t="s">
        <v>2</v>
      </c>
      <c r="D19" s="3" t="s">
        <v>1</v>
      </c>
      <c r="E19" s="4" t="s">
        <v>2</v>
      </c>
      <c r="G19" s="3" t="s">
        <v>1</v>
      </c>
      <c r="H19" s="4" t="s">
        <v>2</v>
      </c>
    </row>
    <row r="20" spans="1:8" ht="16.5" thickBot="1">
      <c r="A20" s="3">
        <v>0</v>
      </c>
      <c r="B20" s="4">
        <v>21.4</v>
      </c>
      <c r="D20" s="3">
        <v>0</v>
      </c>
      <c r="E20" s="4">
        <v>21.8</v>
      </c>
      <c r="G20" s="3">
        <v>0</v>
      </c>
      <c r="H20" s="4">
        <v>22.3</v>
      </c>
    </row>
    <row r="21" spans="1:8" ht="16.5" thickBot="1">
      <c r="A21" s="5">
        <v>10</v>
      </c>
      <c r="B21" s="6">
        <v>24.3</v>
      </c>
      <c r="D21" s="5">
        <v>5</v>
      </c>
      <c r="E21" s="6">
        <v>22.9</v>
      </c>
      <c r="G21" s="5">
        <v>5</v>
      </c>
      <c r="H21" s="6">
        <v>24.7</v>
      </c>
    </row>
    <row r="22" spans="1:8" ht="16.5" thickBot="1">
      <c r="A22" s="5">
        <v>20</v>
      </c>
      <c r="B22" s="6">
        <v>26.1</v>
      </c>
      <c r="D22" s="5">
        <v>10</v>
      </c>
      <c r="E22" s="6">
        <v>24.5</v>
      </c>
      <c r="G22" s="5">
        <v>15</v>
      </c>
      <c r="H22" s="6">
        <v>27.9</v>
      </c>
    </row>
    <row r="23" spans="1:8" ht="16.5" thickBot="1">
      <c r="A23" s="5">
        <v>30</v>
      </c>
      <c r="B23" s="6">
        <v>27.9</v>
      </c>
      <c r="D23" s="5">
        <v>15</v>
      </c>
      <c r="E23" s="6">
        <v>26.1</v>
      </c>
      <c r="G23" s="5">
        <v>20</v>
      </c>
      <c r="H23" s="6">
        <v>29.6</v>
      </c>
    </row>
    <row r="24" spans="1:8" ht="16.5" thickBot="1">
      <c r="A24" s="5">
        <v>40</v>
      </c>
      <c r="B24" s="6">
        <v>29.6</v>
      </c>
      <c r="D24" s="5">
        <v>20</v>
      </c>
      <c r="E24" s="6">
        <v>27.5</v>
      </c>
      <c r="G24" s="5">
        <v>25</v>
      </c>
      <c r="H24" s="6">
        <v>31.1</v>
      </c>
    </row>
    <row r="25" spans="1:8" ht="16.5" thickBot="1">
      <c r="A25" s="5">
        <v>50</v>
      </c>
      <c r="B25" s="6">
        <v>31.2</v>
      </c>
      <c r="D25" s="5">
        <v>25</v>
      </c>
      <c r="E25" s="6">
        <v>28.4</v>
      </c>
      <c r="G25" s="5">
        <v>30</v>
      </c>
      <c r="H25" s="6">
        <v>32</v>
      </c>
    </row>
    <row r="26" spans="1:8" ht="16.5" thickBot="1">
      <c r="A26" s="5">
        <v>60</v>
      </c>
      <c r="B26" s="6">
        <v>32.4</v>
      </c>
      <c r="D26" s="5">
        <v>30</v>
      </c>
      <c r="E26" s="6">
        <v>29.7</v>
      </c>
      <c r="G26" s="5">
        <v>35</v>
      </c>
      <c r="H26" s="6">
        <v>33.8</v>
      </c>
    </row>
    <row r="27" spans="1:8" ht="16.5" thickBot="1">
      <c r="A27" s="7" t="s">
        <v>7</v>
      </c>
      <c r="B27" s="6">
        <v>41</v>
      </c>
      <c r="D27" s="7">
        <v>35</v>
      </c>
      <c r="E27" s="6">
        <v>30.8</v>
      </c>
      <c r="G27" s="7" t="s">
        <v>7</v>
      </c>
      <c r="H27" s="6">
        <v>41.8</v>
      </c>
    </row>
    <row r="28" spans="4:5" ht="16.5" thickBot="1">
      <c r="D28" s="7" t="s">
        <v>7</v>
      </c>
      <c r="E28" s="6">
        <v>43.5</v>
      </c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9"/>
  <sheetViews>
    <sheetView workbookViewId="0" topLeftCell="A1">
      <selection activeCell="C3" sqref="C3"/>
    </sheetView>
  </sheetViews>
  <sheetFormatPr defaultColWidth="11.421875" defaultRowHeight="12.75"/>
  <sheetData>
    <row r="1" ht="15.75">
      <c r="A1" s="1" t="s">
        <v>0</v>
      </c>
    </row>
    <row r="3" ht="15.75">
      <c r="A3" s="2" t="s">
        <v>8</v>
      </c>
    </row>
    <row r="4" ht="13.5" thickBot="1"/>
    <row r="5" spans="1:2" ht="48" thickBot="1">
      <c r="A5" s="3" t="s">
        <v>1</v>
      </c>
      <c r="B5" s="4" t="s">
        <v>2</v>
      </c>
    </row>
    <row r="6" spans="1:2" ht="16.5" thickBot="1">
      <c r="A6" s="5">
        <v>0</v>
      </c>
      <c r="B6" s="6">
        <v>21.4</v>
      </c>
    </row>
    <row r="7" spans="1:2" ht="16.5" thickBot="1">
      <c r="A7" s="5">
        <v>20</v>
      </c>
      <c r="B7" s="6">
        <v>22.4</v>
      </c>
    </row>
    <row r="8" spans="1:2" ht="16.5" thickBot="1">
      <c r="A8" s="5">
        <v>40</v>
      </c>
      <c r="B8" s="6">
        <v>23.7</v>
      </c>
    </row>
    <row r="9" spans="1:2" ht="16.5" thickBot="1">
      <c r="A9" s="5">
        <v>70</v>
      </c>
      <c r="B9" s="6">
        <v>25.2</v>
      </c>
    </row>
    <row r="10" spans="1:2" ht="16.5" thickBot="1">
      <c r="A10" s="5">
        <v>90</v>
      </c>
      <c r="B10" s="6">
        <v>26.2</v>
      </c>
    </row>
    <row r="11" spans="1:2" ht="16.5" thickBot="1">
      <c r="A11" s="5">
        <v>120</v>
      </c>
      <c r="B11" s="6">
        <v>27.3</v>
      </c>
    </row>
    <row r="12" spans="1:2" ht="16.5" thickBot="1">
      <c r="A12" s="5">
        <v>130</v>
      </c>
      <c r="B12" s="6">
        <v>28.1</v>
      </c>
    </row>
    <row r="13" spans="1:2" ht="16.5" thickBot="1">
      <c r="A13" s="7" t="s">
        <v>7</v>
      </c>
      <c r="B13" s="6">
        <v>43.2</v>
      </c>
    </row>
    <row r="16" ht="15.75">
      <c r="A16" s="2" t="s">
        <v>9</v>
      </c>
    </row>
    <row r="17" ht="13.5" thickBot="1"/>
    <row r="18" spans="1:2" ht="48" thickBot="1">
      <c r="A18" s="3" t="s">
        <v>1</v>
      </c>
      <c r="B18" s="4" t="s">
        <v>2</v>
      </c>
    </row>
    <row r="19" spans="1:2" ht="16.5" thickBot="1">
      <c r="A19" s="5">
        <v>0</v>
      </c>
      <c r="B19" s="6">
        <v>21.3</v>
      </c>
    </row>
    <row r="20" spans="1:2" ht="16.5" thickBot="1">
      <c r="A20" s="5">
        <v>10</v>
      </c>
      <c r="B20" s="6">
        <v>22.6</v>
      </c>
    </row>
    <row r="21" spans="1:2" ht="16.5" thickBot="1">
      <c r="A21" s="5">
        <v>20</v>
      </c>
      <c r="B21" s="6">
        <v>23.6</v>
      </c>
    </row>
    <row r="22" spans="1:2" ht="16.5" thickBot="1">
      <c r="A22" s="5">
        <v>30</v>
      </c>
      <c r="B22" s="6">
        <v>24.4</v>
      </c>
    </row>
    <row r="23" spans="1:2" ht="16.5" thickBot="1">
      <c r="A23" s="5">
        <v>50</v>
      </c>
      <c r="B23" s="6">
        <v>26.2</v>
      </c>
    </row>
    <row r="24" spans="1:2" ht="16.5" thickBot="1">
      <c r="A24" s="5">
        <v>60</v>
      </c>
      <c r="B24" s="6">
        <v>27.1</v>
      </c>
    </row>
    <row r="25" spans="1:2" ht="16.5" thickBot="1">
      <c r="A25" s="5">
        <v>70</v>
      </c>
      <c r="B25" s="6">
        <v>27.9</v>
      </c>
    </row>
    <row r="26" spans="1:2" ht="16.5" thickBot="1">
      <c r="A26" s="7" t="s">
        <v>7</v>
      </c>
      <c r="B26" s="6">
        <v>44.4</v>
      </c>
    </row>
    <row r="29" ht="15.75">
      <c r="A29" s="2" t="s">
        <v>10</v>
      </c>
    </row>
    <row r="30" ht="13.5" thickBot="1"/>
    <row r="31" spans="1:2" ht="48" thickBot="1">
      <c r="A31" s="3" t="s">
        <v>1</v>
      </c>
      <c r="B31" s="4" t="s">
        <v>2</v>
      </c>
    </row>
    <row r="32" spans="1:2" ht="16.5" thickBot="1">
      <c r="A32" s="3">
        <v>0</v>
      </c>
      <c r="B32" s="4">
        <v>21.4</v>
      </c>
    </row>
    <row r="33" spans="1:2" ht="16.5" thickBot="1">
      <c r="A33" s="5">
        <v>10</v>
      </c>
      <c r="B33" s="6">
        <v>23</v>
      </c>
    </row>
    <row r="34" spans="1:2" ht="16.5" thickBot="1">
      <c r="A34" s="5">
        <v>20</v>
      </c>
      <c r="B34" s="6">
        <v>24.4</v>
      </c>
    </row>
    <row r="35" spans="1:2" ht="16.5" thickBot="1">
      <c r="A35" s="5">
        <v>30</v>
      </c>
      <c r="B35" s="6">
        <v>25.8</v>
      </c>
    </row>
    <row r="36" spans="1:2" ht="16.5" thickBot="1">
      <c r="A36" s="5">
        <v>40</v>
      </c>
      <c r="B36" s="6">
        <v>27.1</v>
      </c>
    </row>
    <row r="37" spans="1:2" ht="16.5" thickBot="1">
      <c r="A37" s="5">
        <v>50</v>
      </c>
      <c r="B37" s="6">
        <v>28.5</v>
      </c>
    </row>
    <row r="38" spans="1:2" ht="16.5" thickBot="1">
      <c r="A38" s="5">
        <v>60</v>
      </c>
      <c r="B38" s="6">
        <v>29.3</v>
      </c>
    </row>
    <row r="39" spans="1:2" ht="16.5" thickBot="1">
      <c r="A39" s="7" t="s">
        <v>7</v>
      </c>
      <c r="B39" s="6">
        <v>43.9</v>
      </c>
    </row>
    <row r="42" ht="15.75">
      <c r="A42" s="2" t="s">
        <v>11</v>
      </c>
    </row>
    <row r="43" ht="13.5" thickBot="1"/>
    <row r="44" spans="1:2" ht="48" thickBot="1">
      <c r="A44" s="3" t="s">
        <v>1</v>
      </c>
      <c r="B44" s="4" t="s">
        <v>2</v>
      </c>
    </row>
    <row r="45" spans="1:2" ht="16.5" thickBot="1">
      <c r="A45" s="3">
        <v>0</v>
      </c>
      <c r="B45" s="4">
        <v>21.4</v>
      </c>
    </row>
    <row r="46" spans="1:2" ht="16.5" thickBot="1">
      <c r="A46" s="5">
        <v>10</v>
      </c>
      <c r="B46" s="6">
        <v>24.3</v>
      </c>
    </row>
    <row r="47" spans="1:2" ht="16.5" thickBot="1">
      <c r="A47" s="5">
        <v>20</v>
      </c>
      <c r="B47" s="6">
        <v>26.1</v>
      </c>
    </row>
    <row r="48" spans="1:2" ht="16.5" thickBot="1">
      <c r="A48" s="5">
        <v>30</v>
      </c>
      <c r="B48" s="6">
        <v>27.9</v>
      </c>
    </row>
    <row r="49" spans="1:2" ht="16.5" thickBot="1">
      <c r="A49" s="5">
        <v>40</v>
      </c>
      <c r="B49" s="6">
        <v>29.6</v>
      </c>
    </row>
    <row r="50" spans="1:2" ht="16.5" thickBot="1">
      <c r="A50" s="5">
        <v>50</v>
      </c>
      <c r="B50" s="6">
        <v>31.2</v>
      </c>
    </row>
    <row r="51" spans="1:2" ht="16.5" thickBot="1">
      <c r="A51" s="5">
        <v>60</v>
      </c>
      <c r="B51" s="6">
        <v>32.4</v>
      </c>
    </row>
    <row r="52" spans="1:2" ht="16.5" thickBot="1">
      <c r="A52" s="7" t="s">
        <v>7</v>
      </c>
      <c r="B52" s="6">
        <v>41</v>
      </c>
    </row>
    <row r="55" ht="15.75">
      <c r="A55" s="2" t="s">
        <v>12</v>
      </c>
    </row>
    <row r="56" ht="13.5" thickBot="1"/>
    <row r="57" spans="1:2" ht="48" thickBot="1">
      <c r="A57" s="3" t="s">
        <v>1</v>
      </c>
      <c r="B57" s="4" t="s">
        <v>2</v>
      </c>
    </row>
    <row r="58" spans="1:2" ht="16.5" thickBot="1">
      <c r="A58" s="3">
        <v>0</v>
      </c>
      <c r="B58" s="4">
        <v>21.8</v>
      </c>
    </row>
    <row r="59" spans="1:2" ht="16.5" thickBot="1">
      <c r="A59" s="5">
        <v>5</v>
      </c>
      <c r="B59" s="6">
        <v>22.9</v>
      </c>
    </row>
    <row r="60" spans="1:2" ht="16.5" thickBot="1">
      <c r="A60" s="5">
        <v>10</v>
      </c>
      <c r="B60" s="6">
        <v>24.5</v>
      </c>
    </row>
    <row r="61" spans="1:2" ht="16.5" thickBot="1">
      <c r="A61" s="5">
        <v>15</v>
      </c>
      <c r="B61" s="6">
        <v>26.1</v>
      </c>
    </row>
    <row r="62" spans="1:2" ht="16.5" thickBot="1">
      <c r="A62" s="5">
        <v>20</v>
      </c>
      <c r="B62" s="6">
        <v>27.5</v>
      </c>
    </row>
    <row r="63" spans="1:2" ht="16.5" thickBot="1">
      <c r="A63" s="5">
        <v>25</v>
      </c>
      <c r="B63" s="6">
        <v>28.4</v>
      </c>
    </row>
    <row r="64" spans="1:2" ht="16.5" thickBot="1">
      <c r="A64" s="5">
        <v>30</v>
      </c>
      <c r="B64" s="6">
        <v>29.7</v>
      </c>
    </row>
    <row r="65" spans="1:2" ht="16.5" thickBot="1">
      <c r="A65" s="7">
        <v>35</v>
      </c>
      <c r="B65" s="6">
        <v>30.8</v>
      </c>
    </row>
    <row r="66" spans="1:2" ht="16.5" thickBot="1">
      <c r="A66" s="7" t="s">
        <v>7</v>
      </c>
      <c r="B66" s="6">
        <v>43.5</v>
      </c>
    </row>
    <row r="69" ht="15.75">
      <c r="A69" s="2" t="s">
        <v>13</v>
      </c>
    </row>
    <row r="70" ht="13.5" thickBot="1"/>
    <row r="71" spans="1:2" ht="48" thickBot="1">
      <c r="A71" s="3" t="s">
        <v>1</v>
      </c>
      <c r="B71" s="4" t="s">
        <v>2</v>
      </c>
    </row>
    <row r="72" spans="1:2" ht="16.5" thickBot="1">
      <c r="A72" s="3">
        <v>0</v>
      </c>
      <c r="B72" s="4">
        <v>22.3</v>
      </c>
    </row>
    <row r="73" spans="1:2" ht="16.5" thickBot="1">
      <c r="A73" s="5">
        <v>5</v>
      </c>
      <c r="B73" s="6">
        <v>24.7</v>
      </c>
    </row>
    <row r="74" spans="1:2" ht="16.5" thickBot="1">
      <c r="A74" s="5">
        <v>15</v>
      </c>
      <c r="B74" s="6">
        <v>27.9</v>
      </c>
    </row>
    <row r="75" spans="1:2" ht="16.5" thickBot="1">
      <c r="A75" s="5">
        <v>20</v>
      </c>
      <c r="B75" s="6">
        <v>29.6</v>
      </c>
    </row>
    <row r="76" spans="1:2" ht="16.5" thickBot="1">
      <c r="A76" s="5">
        <v>25</v>
      </c>
      <c r="B76" s="6">
        <v>31.1</v>
      </c>
    </row>
    <row r="77" spans="1:2" ht="16.5" thickBot="1">
      <c r="A77" s="5">
        <v>30</v>
      </c>
      <c r="B77" s="6">
        <v>32</v>
      </c>
    </row>
    <row r="78" spans="1:2" ht="16.5" thickBot="1">
      <c r="A78" s="5">
        <v>35</v>
      </c>
      <c r="B78" s="6">
        <v>33.8</v>
      </c>
    </row>
    <row r="79" spans="1:2" ht="16.5" thickBot="1">
      <c r="A79" s="7" t="s">
        <v>7</v>
      </c>
      <c r="B79" s="6">
        <v>41.8</v>
      </c>
    </row>
  </sheetData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9"/>
  <sheetViews>
    <sheetView workbookViewId="0" topLeftCell="A1">
      <selection activeCell="K15" sqref="K15"/>
    </sheetView>
  </sheetViews>
  <sheetFormatPr defaultColWidth="11.421875" defaultRowHeight="12.75"/>
  <sheetData>
    <row r="1" ht="15.75">
      <c r="A1" s="1" t="s">
        <v>0</v>
      </c>
    </row>
    <row r="2" ht="15">
      <c r="A2" s="11" t="s">
        <v>21</v>
      </c>
    </row>
    <row r="4" spans="1:3" ht="15.75">
      <c r="A4" s="2" t="s">
        <v>16</v>
      </c>
      <c r="B4" s="12" t="s">
        <v>15</v>
      </c>
      <c r="C4" s="13">
        <v>25</v>
      </c>
    </row>
    <row r="5" ht="13.5" thickBot="1"/>
    <row r="6" spans="1:6" ht="50.25" thickBot="1">
      <c r="A6" s="3" t="s">
        <v>1</v>
      </c>
      <c r="B6" s="4" t="s">
        <v>2</v>
      </c>
      <c r="C6" s="15" t="s">
        <v>3</v>
      </c>
      <c r="D6" s="19" t="s">
        <v>4</v>
      </c>
      <c r="E6" s="20" t="s">
        <v>5</v>
      </c>
      <c r="F6" s="26" t="s">
        <v>6</v>
      </c>
    </row>
    <row r="7" spans="1:6" ht="16.5" thickBot="1">
      <c r="A7" s="5">
        <v>0</v>
      </c>
      <c r="B7" s="6">
        <v>21.4</v>
      </c>
      <c r="C7" s="16">
        <f>B7-B$7</f>
        <v>0</v>
      </c>
      <c r="D7" s="14">
        <f>C$14-C7</f>
        <v>21.800000000000004</v>
      </c>
      <c r="E7" s="23">
        <f>LN(D7)</f>
        <v>3.0819099697950434</v>
      </c>
      <c r="F7" s="25"/>
    </row>
    <row r="8" spans="1:6" ht="16.5" thickBot="1">
      <c r="A8" s="5">
        <v>20</v>
      </c>
      <c r="B8" s="6">
        <v>22.4</v>
      </c>
      <c r="C8" s="16">
        <f aca="true" t="shared" si="0" ref="C8:C14">B8-B$7</f>
        <v>1</v>
      </c>
      <c r="D8" s="14">
        <f aca="true" t="shared" si="1" ref="D8:D14">C$14-C8</f>
        <v>20.800000000000004</v>
      </c>
      <c r="E8" s="23">
        <f aca="true" t="shared" si="2" ref="E8:E78">LN(D8)</f>
        <v>3.0349529867072724</v>
      </c>
      <c r="F8" s="25">
        <f aca="true" t="shared" si="3" ref="F8:F13">(LN(C$14)-E8)/A8</f>
        <v>0.0023478491543885483</v>
      </c>
    </row>
    <row r="9" spans="1:6" ht="16.5" thickBot="1">
      <c r="A9" s="5">
        <v>40</v>
      </c>
      <c r="B9" s="6">
        <v>23.7</v>
      </c>
      <c r="C9" s="16">
        <f t="shared" si="0"/>
        <v>2.3000000000000007</v>
      </c>
      <c r="D9" s="14">
        <f t="shared" si="1"/>
        <v>19.500000000000004</v>
      </c>
      <c r="E9" s="23">
        <f t="shared" si="2"/>
        <v>2.9704144655697013</v>
      </c>
      <c r="F9" s="25">
        <f t="shared" si="3"/>
        <v>0.0027873876056335512</v>
      </c>
    </row>
    <row r="10" spans="1:6" ht="16.5" thickBot="1">
      <c r="A10" s="5">
        <v>70</v>
      </c>
      <c r="B10" s="6">
        <v>25.2</v>
      </c>
      <c r="C10" s="16">
        <f t="shared" si="0"/>
        <v>3.8000000000000007</v>
      </c>
      <c r="D10" s="14">
        <f t="shared" si="1"/>
        <v>18.000000000000004</v>
      </c>
      <c r="E10" s="23">
        <f t="shared" si="2"/>
        <v>2.890371757896165</v>
      </c>
      <c r="F10" s="25">
        <f t="shared" si="3"/>
        <v>0.0027362601699839778</v>
      </c>
    </row>
    <row r="11" spans="1:6" ht="16.5" thickBot="1">
      <c r="A11" s="5">
        <v>90</v>
      </c>
      <c r="B11" s="6">
        <v>26.2</v>
      </c>
      <c r="C11" s="16">
        <f t="shared" si="0"/>
        <v>4.800000000000001</v>
      </c>
      <c r="D11" s="14">
        <f t="shared" si="1"/>
        <v>17.000000000000004</v>
      </c>
      <c r="E11" s="23">
        <f t="shared" si="2"/>
        <v>2.833213344056216</v>
      </c>
      <c r="F11" s="25">
        <f t="shared" si="3"/>
        <v>0.0027632958415425247</v>
      </c>
    </row>
    <row r="12" spans="1:6" ht="16.5" thickBot="1">
      <c r="A12" s="5">
        <v>120</v>
      </c>
      <c r="B12" s="6">
        <v>27.3</v>
      </c>
      <c r="C12" s="16">
        <f t="shared" si="0"/>
        <v>5.900000000000002</v>
      </c>
      <c r="D12" s="14">
        <f t="shared" si="1"/>
        <v>15.900000000000002</v>
      </c>
      <c r="E12" s="23">
        <f t="shared" si="2"/>
        <v>2.766319109226186</v>
      </c>
      <c r="F12" s="25">
        <f t="shared" si="3"/>
        <v>0.002629923838073811</v>
      </c>
    </row>
    <row r="13" spans="1:6" ht="16.5" thickBot="1">
      <c r="A13" s="5">
        <v>130</v>
      </c>
      <c r="B13" s="6">
        <v>28.1</v>
      </c>
      <c r="C13" s="16">
        <f t="shared" si="0"/>
        <v>6.700000000000003</v>
      </c>
      <c r="D13" s="14">
        <f t="shared" si="1"/>
        <v>15.100000000000001</v>
      </c>
      <c r="E13" s="23">
        <f t="shared" si="2"/>
        <v>2.714694743820879</v>
      </c>
      <c r="F13" s="25">
        <f t="shared" si="3"/>
        <v>0.0028247325074935736</v>
      </c>
    </row>
    <row r="14" spans="1:6" ht="16.5" thickBot="1">
      <c r="A14" s="7" t="s">
        <v>7</v>
      </c>
      <c r="B14" s="6">
        <v>43.2</v>
      </c>
      <c r="C14" s="16">
        <f t="shared" si="0"/>
        <v>21.800000000000004</v>
      </c>
      <c r="D14" s="14">
        <f t="shared" si="1"/>
        <v>0</v>
      </c>
      <c r="E14" s="21"/>
      <c r="F14" s="22"/>
    </row>
    <row r="15" ht="12.75">
      <c r="E15" s="21"/>
    </row>
    <row r="16" spans="4:5" ht="12.75">
      <c r="D16" s="27" t="s">
        <v>18</v>
      </c>
      <c r="E16" s="21"/>
    </row>
    <row r="17" spans="5:6" ht="12.75">
      <c r="E17" s="21" t="s">
        <v>19</v>
      </c>
      <c r="F17" s="22">
        <f>AVERAGE(F8:F13)</f>
        <v>0.0026815748528526647</v>
      </c>
    </row>
    <row r="18" spans="5:6" ht="12.75">
      <c r="E18" s="21" t="s">
        <v>20</v>
      </c>
      <c r="F18" s="22">
        <f>-SLOPE(E7:E13,A7:A13)</f>
        <v>0.0027643952710612422</v>
      </c>
    </row>
    <row r="19" spans="5:6" ht="12.75">
      <c r="E19" s="21"/>
      <c r="F19" s="22"/>
    </row>
    <row r="20" spans="1:5" ht="15.75">
      <c r="A20" s="2" t="s">
        <v>16</v>
      </c>
      <c r="B20" s="12" t="s">
        <v>15</v>
      </c>
      <c r="C20" s="13">
        <v>30</v>
      </c>
      <c r="E20" s="21"/>
    </row>
    <row r="21" ht="13.5" thickBot="1">
      <c r="E21" s="21"/>
    </row>
    <row r="22" spans="1:6" ht="50.25" thickBot="1">
      <c r="A22" s="3" t="s">
        <v>1</v>
      </c>
      <c r="B22" s="4" t="s">
        <v>2</v>
      </c>
      <c r="C22" s="18" t="s">
        <v>3</v>
      </c>
      <c r="D22" s="17" t="s">
        <v>4</v>
      </c>
      <c r="E22" s="20" t="s">
        <v>5</v>
      </c>
      <c r="F22" s="26" t="s">
        <v>6</v>
      </c>
    </row>
    <row r="23" spans="1:6" ht="16.5" thickBot="1">
      <c r="A23" s="5">
        <v>0</v>
      </c>
      <c r="B23" s="5">
        <v>21.3</v>
      </c>
      <c r="C23" s="14">
        <f>B23-B$23</f>
        <v>0</v>
      </c>
      <c r="D23" s="14">
        <f>C$30-C23</f>
        <v>23.099999999999998</v>
      </c>
      <c r="E23" s="23">
        <f t="shared" si="2"/>
        <v>3.139832617527748</v>
      </c>
      <c r="F23" s="25"/>
    </row>
    <row r="24" spans="1:6" ht="16.5" thickBot="1">
      <c r="A24" s="5">
        <v>10</v>
      </c>
      <c r="B24" s="5">
        <v>22.6</v>
      </c>
      <c r="C24" s="14">
        <f aca="true" t="shared" si="4" ref="C24:C30">B24-B$23</f>
        <v>1.3000000000000007</v>
      </c>
      <c r="D24" s="14">
        <f aca="true" t="shared" si="5" ref="D24:D30">C$30-C24</f>
        <v>21.799999999999997</v>
      </c>
      <c r="E24" s="23">
        <f t="shared" si="2"/>
        <v>3.0819099697950434</v>
      </c>
      <c r="F24" s="25">
        <f aca="true" t="shared" si="6" ref="F24:F29">(LN(C$30)-E24)/A24</f>
        <v>0.005792264773270439</v>
      </c>
    </row>
    <row r="25" spans="1:6" ht="16.5" thickBot="1">
      <c r="A25" s="5">
        <v>20</v>
      </c>
      <c r="B25" s="5">
        <v>23.6</v>
      </c>
      <c r="C25" s="14">
        <f t="shared" si="4"/>
        <v>2.3000000000000007</v>
      </c>
      <c r="D25" s="14">
        <f t="shared" si="5"/>
        <v>20.799999999999997</v>
      </c>
      <c r="E25" s="23">
        <f t="shared" si="2"/>
        <v>3.034952986707272</v>
      </c>
      <c r="F25" s="25">
        <f t="shared" si="6"/>
        <v>0.00524398154102379</v>
      </c>
    </row>
    <row r="26" spans="1:6" ht="16.5" thickBot="1">
      <c r="A26" s="5">
        <v>30</v>
      </c>
      <c r="B26" s="5">
        <v>24.4</v>
      </c>
      <c r="C26" s="14">
        <f t="shared" si="4"/>
        <v>3.099999999999998</v>
      </c>
      <c r="D26" s="14">
        <f t="shared" si="5"/>
        <v>20</v>
      </c>
      <c r="E26" s="23">
        <f t="shared" si="2"/>
        <v>2.995732273553991</v>
      </c>
      <c r="F26" s="25">
        <f t="shared" si="6"/>
        <v>0.004803344799125231</v>
      </c>
    </row>
    <row r="27" spans="1:6" ht="16.5" thickBot="1">
      <c r="A27" s="5">
        <v>50</v>
      </c>
      <c r="B27" s="5">
        <v>26.2</v>
      </c>
      <c r="C27" s="14">
        <f t="shared" si="4"/>
        <v>4.899999999999999</v>
      </c>
      <c r="D27" s="14">
        <f t="shared" si="5"/>
        <v>18.2</v>
      </c>
      <c r="E27" s="23">
        <f t="shared" si="2"/>
        <v>2.9014215940827497</v>
      </c>
      <c r="F27" s="25">
        <f t="shared" si="6"/>
        <v>0.0047682204688999615</v>
      </c>
    </row>
    <row r="28" spans="1:6" ht="16.5" thickBot="1">
      <c r="A28" s="5">
        <v>60</v>
      </c>
      <c r="B28" s="5">
        <v>27.1</v>
      </c>
      <c r="C28" s="14">
        <f t="shared" si="4"/>
        <v>5.800000000000001</v>
      </c>
      <c r="D28" s="14">
        <f t="shared" si="5"/>
        <v>17.299999999999997</v>
      </c>
      <c r="E28" s="23">
        <f t="shared" si="2"/>
        <v>2.850706501503733</v>
      </c>
      <c r="F28" s="25">
        <f t="shared" si="6"/>
        <v>0.004818768600400247</v>
      </c>
    </row>
    <row r="29" spans="1:6" ht="16.5" thickBot="1">
      <c r="A29" s="5">
        <v>70</v>
      </c>
      <c r="B29" s="5">
        <v>27.9</v>
      </c>
      <c r="C29" s="14">
        <f t="shared" si="4"/>
        <v>6.599999999999998</v>
      </c>
      <c r="D29" s="14">
        <f t="shared" si="5"/>
        <v>16.5</v>
      </c>
      <c r="E29" s="23">
        <f t="shared" si="2"/>
        <v>2.803360380906535</v>
      </c>
      <c r="F29" s="25">
        <f t="shared" si="6"/>
        <v>0.0048067462374458995</v>
      </c>
    </row>
    <row r="30" spans="1:5" ht="16.5" thickBot="1">
      <c r="A30" s="7" t="s">
        <v>7</v>
      </c>
      <c r="B30" s="5">
        <v>44.4</v>
      </c>
      <c r="C30" s="14">
        <f t="shared" si="4"/>
        <v>23.099999999999998</v>
      </c>
      <c r="D30" s="14">
        <f t="shared" si="5"/>
        <v>0</v>
      </c>
      <c r="E30" s="21"/>
    </row>
    <row r="31" ht="12.75">
      <c r="E31" s="21"/>
    </row>
    <row r="32" spans="4:5" ht="12.75">
      <c r="D32" s="27" t="s">
        <v>18</v>
      </c>
      <c r="E32" s="21"/>
    </row>
    <row r="33" spans="5:6" ht="12.75">
      <c r="E33" s="21" t="s">
        <v>19</v>
      </c>
      <c r="F33" s="22">
        <f>AVERAGE(F24:F29)</f>
        <v>0.005038887736694262</v>
      </c>
    </row>
    <row r="34" spans="5:6" ht="12.75">
      <c r="E34" s="21" t="s">
        <v>20</v>
      </c>
      <c r="F34" s="22">
        <f>-SLOPE(E23:E29,A23:A29)</f>
        <v>0.004716717435025879</v>
      </c>
    </row>
    <row r="35" ht="12.75">
      <c r="E35" s="21"/>
    </row>
    <row r="36" spans="1:5" ht="15.75">
      <c r="A36" s="2" t="s">
        <v>17</v>
      </c>
      <c r="B36" s="12" t="s">
        <v>15</v>
      </c>
      <c r="C36" s="13">
        <v>35</v>
      </c>
      <c r="E36" s="21"/>
    </row>
    <row r="37" ht="13.5" thickBot="1">
      <c r="E37" s="21"/>
    </row>
    <row r="38" spans="1:6" ht="50.25" thickBot="1">
      <c r="A38" s="3" t="s">
        <v>1</v>
      </c>
      <c r="B38" s="4" t="s">
        <v>2</v>
      </c>
      <c r="C38" s="18" t="s">
        <v>3</v>
      </c>
      <c r="D38" s="17" t="s">
        <v>4</v>
      </c>
      <c r="E38" s="20" t="s">
        <v>5</v>
      </c>
      <c r="F38" s="24" t="s">
        <v>6</v>
      </c>
    </row>
    <row r="39" spans="1:6" ht="16.5" thickBot="1">
      <c r="A39" s="3">
        <v>0</v>
      </c>
      <c r="B39" s="3">
        <v>21.4</v>
      </c>
      <c r="C39" s="14">
        <f>B39-B$39</f>
        <v>0</v>
      </c>
      <c r="D39" s="14">
        <f>C$46-C39</f>
        <v>22.5</v>
      </c>
      <c r="E39" s="23">
        <f t="shared" si="2"/>
        <v>3.1135153092103742</v>
      </c>
      <c r="F39" s="25"/>
    </row>
    <row r="40" spans="1:6" ht="16.5" thickBot="1">
      <c r="A40" s="5">
        <v>10</v>
      </c>
      <c r="B40" s="5">
        <v>23</v>
      </c>
      <c r="C40" s="14">
        <f aca="true" t="shared" si="7" ref="C40:C46">B40-B$39</f>
        <v>1.6000000000000014</v>
      </c>
      <c r="D40" s="14">
        <f aca="true" t="shared" si="8" ref="D40:D46">C$46-C40</f>
        <v>20.9</v>
      </c>
      <c r="E40" s="23">
        <f t="shared" si="2"/>
        <v>3.039749158970765</v>
      </c>
      <c r="F40" s="25">
        <f aca="true" t="shared" si="9" ref="F40:F45">(LN(C$46)-E40)/A40</f>
        <v>0.00737661502396092</v>
      </c>
    </row>
    <row r="41" spans="1:6" ht="16.5" thickBot="1">
      <c r="A41" s="5">
        <v>20</v>
      </c>
      <c r="B41" s="5">
        <v>24.4</v>
      </c>
      <c r="C41" s="14">
        <f t="shared" si="7"/>
        <v>3</v>
      </c>
      <c r="D41" s="14">
        <f t="shared" si="8"/>
        <v>19.5</v>
      </c>
      <c r="E41" s="23">
        <f t="shared" si="2"/>
        <v>2.970414465569701</v>
      </c>
      <c r="F41" s="25">
        <f t="shared" si="9"/>
        <v>0.007155042182033666</v>
      </c>
    </row>
    <row r="42" spans="1:6" ht="16.5" thickBot="1">
      <c r="A42" s="5">
        <v>30</v>
      </c>
      <c r="B42" s="5">
        <v>25.8</v>
      </c>
      <c r="C42" s="14">
        <f t="shared" si="7"/>
        <v>4.400000000000002</v>
      </c>
      <c r="D42" s="14">
        <f t="shared" si="8"/>
        <v>18.099999999999998</v>
      </c>
      <c r="E42" s="23">
        <f t="shared" si="2"/>
        <v>2.8959119382717797</v>
      </c>
      <c r="F42" s="25">
        <f t="shared" si="9"/>
        <v>0.00725344569795315</v>
      </c>
    </row>
    <row r="43" spans="1:6" ht="16.5" thickBot="1">
      <c r="A43" s="5">
        <v>40</v>
      </c>
      <c r="B43" s="5">
        <v>27.1</v>
      </c>
      <c r="C43" s="14">
        <f t="shared" si="7"/>
        <v>5.700000000000003</v>
      </c>
      <c r="D43" s="14">
        <f t="shared" si="8"/>
        <v>16.799999999999997</v>
      </c>
      <c r="E43" s="23">
        <f t="shared" si="2"/>
        <v>2.821378886409213</v>
      </c>
      <c r="F43" s="25">
        <f t="shared" si="9"/>
        <v>0.007303410570029034</v>
      </c>
    </row>
    <row r="44" spans="1:6" ht="16.5" thickBot="1">
      <c r="A44" s="5">
        <v>50</v>
      </c>
      <c r="B44" s="5">
        <v>28.5</v>
      </c>
      <c r="C44" s="14">
        <f t="shared" si="7"/>
        <v>7.100000000000001</v>
      </c>
      <c r="D44" s="14">
        <f t="shared" si="8"/>
        <v>15.399999999999999</v>
      </c>
      <c r="E44" s="23">
        <f t="shared" si="2"/>
        <v>2.734367509419583</v>
      </c>
      <c r="F44" s="25">
        <f t="shared" si="9"/>
        <v>0.007582955995815821</v>
      </c>
    </row>
    <row r="45" spans="1:6" ht="16.5" thickBot="1">
      <c r="A45" s="5">
        <v>60</v>
      </c>
      <c r="B45" s="5">
        <v>29.3</v>
      </c>
      <c r="C45" s="14">
        <f t="shared" si="7"/>
        <v>7.900000000000002</v>
      </c>
      <c r="D45" s="14">
        <f t="shared" si="8"/>
        <v>14.599999999999998</v>
      </c>
      <c r="E45" s="23">
        <f t="shared" si="2"/>
        <v>2.6810215287142904</v>
      </c>
      <c r="F45" s="25">
        <f t="shared" si="9"/>
        <v>0.00720822967493473</v>
      </c>
    </row>
    <row r="46" spans="1:5" ht="16.5" thickBot="1">
      <c r="A46" s="7" t="s">
        <v>7</v>
      </c>
      <c r="B46" s="5">
        <v>43.9</v>
      </c>
      <c r="C46" s="14">
        <f t="shared" si="7"/>
        <v>22.5</v>
      </c>
      <c r="D46" s="14">
        <f t="shared" si="8"/>
        <v>0</v>
      </c>
      <c r="E46" s="21"/>
    </row>
    <row r="47" ht="12.75">
      <c r="E47" s="21"/>
    </row>
    <row r="48" spans="4:5" ht="12.75">
      <c r="D48" s="27" t="s">
        <v>18</v>
      </c>
      <c r="E48" s="21"/>
    </row>
    <row r="49" spans="5:6" ht="12.75">
      <c r="E49" s="21" t="s">
        <v>19</v>
      </c>
      <c r="F49" s="22">
        <f>AVERAGE(F40:F45)</f>
        <v>0.007313283190787887</v>
      </c>
    </row>
    <row r="50" spans="5:6" ht="12.75">
      <c r="E50" s="21" t="s">
        <v>20</v>
      </c>
      <c r="F50" s="22">
        <f>-SLOPE(E39:E45,A39:A45)</f>
        <v>0.0073474293562539395</v>
      </c>
    </row>
    <row r="51" ht="12.75">
      <c r="E51" s="21"/>
    </row>
    <row r="52" spans="1:5" ht="15.75">
      <c r="A52" s="2" t="s">
        <v>16</v>
      </c>
      <c r="B52" s="12" t="s">
        <v>15</v>
      </c>
      <c r="C52" s="13">
        <v>40</v>
      </c>
      <c r="E52" s="21"/>
    </row>
    <row r="53" ht="13.5" thickBot="1">
      <c r="E53" s="21"/>
    </row>
    <row r="54" spans="1:6" ht="50.25" thickBot="1">
      <c r="A54" s="3" t="s">
        <v>1</v>
      </c>
      <c r="B54" s="4" t="s">
        <v>2</v>
      </c>
      <c r="C54" s="18" t="s">
        <v>3</v>
      </c>
      <c r="D54" s="17" t="s">
        <v>4</v>
      </c>
      <c r="E54" s="20" t="s">
        <v>5</v>
      </c>
      <c r="F54" s="24" t="s">
        <v>6</v>
      </c>
    </row>
    <row r="55" spans="1:6" ht="16.5" thickBot="1">
      <c r="A55" s="3">
        <v>0</v>
      </c>
      <c r="B55" s="3">
        <v>21.4</v>
      </c>
      <c r="C55" s="14">
        <f>B55-B$55</f>
        <v>0</v>
      </c>
      <c r="D55" s="14">
        <f>C$62-C55</f>
        <v>19.6</v>
      </c>
      <c r="E55" s="23">
        <f t="shared" si="2"/>
        <v>2.975529566236472</v>
      </c>
      <c r="F55" s="25"/>
    </row>
    <row r="56" spans="1:6" ht="16.5" thickBot="1">
      <c r="A56" s="5">
        <v>10</v>
      </c>
      <c r="B56" s="5">
        <v>24.3</v>
      </c>
      <c r="C56" s="14">
        <f aca="true" t="shared" si="10" ref="C56:C62">B56-B$55</f>
        <v>2.900000000000002</v>
      </c>
      <c r="D56" s="14">
        <f aca="true" t="shared" si="11" ref="D56:D62">C$62-C56</f>
        <v>16.7</v>
      </c>
      <c r="E56" s="23">
        <f t="shared" si="2"/>
        <v>2.8154087194227095</v>
      </c>
      <c r="F56" s="25">
        <f aca="true" t="shared" si="12" ref="F56:F61">(LN(C$62)-E56)/A56</f>
        <v>0.016012084681376226</v>
      </c>
    </row>
    <row r="57" spans="1:6" ht="16.5" thickBot="1">
      <c r="A57" s="5">
        <v>20</v>
      </c>
      <c r="B57" s="5">
        <v>26.1</v>
      </c>
      <c r="C57" s="14">
        <f t="shared" si="10"/>
        <v>4.700000000000003</v>
      </c>
      <c r="D57" s="14">
        <f t="shared" si="11"/>
        <v>14.899999999999999</v>
      </c>
      <c r="E57" s="23">
        <f t="shared" si="2"/>
        <v>2.7013612129514133</v>
      </c>
      <c r="F57" s="25">
        <f t="shared" si="12"/>
        <v>0.013708417664252926</v>
      </c>
    </row>
    <row r="58" spans="1:6" ht="16.5" thickBot="1">
      <c r="A58" s="5">
        <v>30</v>
      </c>
      <c r="B58" s="5">
        <v>27.9</v>
      </c>
      <c r="C58" s="14">
        <f t="shared" si="10"/>
        <v>6.5</v>
      </c>
      <c r="D58" s="14">
        <f t="shared" si="11"/>
        <v>13.100000000000001</v>
      </c>
      <c r="E58" s="23">
        <f t="shared" si="2"/>
        <v>2.572612230207106</v>
      </c>
      <c r="F58" s="25">
        <f t="shared" si="12"/>
        <v>0.01343057786764552</v>
      </c>
    </row>
    <row r="59" spans="1:6" ht="16.5" thickBot="1">
      <c r="A59" s="5">
        <v>40</v>
      </c>
      <c r="B59" s="5">
        <v>29.6</v>
      </c>
      <c r="C59" s="14">
        <f t="shared" si="10"/>
        <v>8.200000000000003</v>
      </c>
      <c r="D59" s="14">
        <f t="shared" si="11"/>
        <v>11.399999999999999</v>
      </c>
      <c r="E59" s="23">
        <f t="shared" si="2"/>
        <v>2.4336133554004498</v>
      </c>
      <c r="F59" s="25">
        <f t="shared" si="12"/>
        <v>0.013547905270900551</v>
      </c>
    </row>
    <row r="60" spans="1:6" ht="16.5" thickBot="1">
      <c r="A60" s="5">
        <v>50</v>
      </c>
      <c r="B60" s="5">
        <v>31.2</v>
      </c>
      <c r="C60" s="14">
        <f t="shared" si="10"/>
        <v>9.8</v>
      </c>
      <c r="D60" s="14">
        <f t="shared" si="11"/>
        <v>9.8</v>
      </c>
      <c r="E60" s="23">
        <f t="shared" si="2"/>
        <v>2.2823823856765264</v>
      </c>
      <c r="F60" s="25">
        <f t="shared" si="12"/>
        <v>0.013862943611198908</v>
      </c>
    </row>
    <row r="61" spans="1:6" ht="16.5" thickBot="1">
      <c r="A61" s="5">
        <v>60</v>
      </c>
      <c r="B61" s="5">
        <v>32.4</v>
      </c>
      <c r="C61" s="14">
        <f t="shared" si="10"/>
        <v>11</v>
      </c>
      <c r="D61" s="14">
        <f t="shared" si="11"/>
        <v>8.600000000000001</v>
      </c>
      <c r="E61" s="23">
        <f t="shared" si="2"/>
        <v>2.1517622032594623</v>
      </c>
      <c r="F61" s="25">
        <f t="shared" si="12"/>
        <v>0.013729456049616824</v>
      </c>
    </row>
    <row r="62" spans="1:5" ht="16.5" thickBot="1">
      <c r="A62" s="7" t="s">
        <v>7</v>
      </c>
      <c r="B62" s="5">
        <v>41</v>
      </c>
      <c r="C62" s="14">
        <f t="shared" si="10"/>
        <v>19.6</v>
      </c>
      <c r="D62" s="14">
        <f t="shared" si="11"/>
        <v>0</v>
      </c>
      <c r="E62" s="21"/>
    </row>
    <row r="63" ht="12.75">
      <c r="E63" s="21"/>
    </row>
    <row r="64" spans="4:5" ht="12.75">
      <c r="D64" s="27" t="s">
        <v>18</v>
      </c>
      <c r="E64" s="21"/>
    </row>
    <row r="65" spans="5:6" ht="12.75">
      <c r="E65" s="21" t="s">
        <v>19</v>
      </c>
      <c r="F65" s="22">
        <f>AVERAGE(F56:F61)</f>
        <v>0.014048564190831827</v>
      </c>
    </row>
    <row r="66" spans="5:6" ht="12.75">
      <c r="E66" s="21" t="s">
        <v>20</v>
      </c>
      <c r="F66" s="22">
        <f>-SLOPE(E55:E61,A55:A61)</f>
        <v>0.013589652192765566</v>
      </c>
    </row>
    <row r="67" ht="12.75">
      <c r="E67" s="21"/>
    </row>
    <row r="68" spans="1:5" ht="15.75">
      <c r="A68" s="2" t="s">
        <v>16</v>
      </c>
      <c r="B68" s="12" t="s">
        <v>15</v>
      </c>
      <c r="C68" s="13">
        <v>45</v>
      </c>
      <c r="E68" s="21"/>
    </row>
    <row r="69" ht="13.5" thickBot="1">
      <c r="E69" s="21"/>
    </row>
    <row r="70" spans="1:6" ht="50.25" thickBot="1">
      <c r="A70" s="3" t="s">
        <v>1</v>
      </c>
      <c r="B70" s="4" t="s">
        <v>2</v>
      </c>
      <c r="C70" s="18" t="s">
        <v>3</v>
      </c>
      <c r="D70" s="17" t="s">
        <v>4</v>
      </c>
      <c r="E70" s="20" t="s">
        <v>5</v>
      </c>
      <c r="F70" s="24" t="s">
        <v>6</v>
      </c>
    </row>
    <row r="71" spans="1:6" ht="16.5" thickBot="1">
      <c r="A71" s="3">
        <v>0</v>
      </c>
      <c r="B71" s="3">
        <v>21.8</v>
      </c>
      <c r="C71" s="14">
        <f>B71-B$71</f>
        <v>0</v>
      </c>
      <c r="D71" s="14">
        <f>C$79-C71</f>
        <v>21.7</v>
      </c>
      <c r="E71" s="23">
        <f t="shared" si="2"/>
        <v>3.077312260546414</v>
      </c>
      <c r="F71" s="25"/>
    </row>
    <row r="72" spans="1:6" ht="16.5" thickBot="1">
      <c r="A72" s="5">
        <v>5</v>
      </c>
      <c r="B72" s="5">
        <v>22.9</v>
      </c>
      <c r="C72" s="14">
        <f aca="true" t="shared" si="13" ref="C72:C79">B72-B$71</f>
        <v>1.0999999999999979</v>
      </c>
      <c r="D72" s="14">
        <f aca="true" t="shared" si="14" ref="D72:D79">C$79-C72</f>
        <v>20.6</v>
      </c>
      <c r="E72" s="23">
        <f t="shared" si="2"/>
        <v>3.0252910757955354</v>
      </c>
      <c r="F72" s="25">
        <f aca="true" t="shared" si="15" ref="F72:F78">(LN(C$79)-E72)/A72</f>
        <v>0.010404236950175694</v>
      </c>
    </row>
    <row r="73" spans="1:6" ht="16.5" thickBot="1">
      <c r="A73" s="5">
        <v>10</v>
      </c>
      <c r="B73" s="5">
        <v>24.5</v>
      </c>
      <c r="C73" s="14">
        <f t="shared" si="13"/>
        <v>2.6999999999999993</v>
      </c>
      <c r="D73" s="14">
        <f t="shared" si="14"/>
        <v>19</v>
      </c>
      <c r="E73" s="23">
        <f t="shared" si="2"/>
        <v>2.9444389791664403</v>
      </c>
      <c r="F73" s="25">
        <f t="shared" si="15"/>
        <v>0.013287328137997356</v>
      </c>
    </row>
    <row r="74" spans="1:6" ht="16.5" thickBot="1">
      <c r="A74" s="5">
        <v>15</v>
      </c>
      <c r="B74" s="5">
        <v>26.1</v>
      </c>
      <c r="C74" s="14">
        <f t="shared" si="13"/>
        <v>4.300000000000001</v>
      </c>
      <c r="D74" s="14">
        <f t="shared" si="14"/>
        <v>17.4</v>
      </c>
      <c r="E74" s="23">
        <f t="shared" si="2"/>
        <v>2.856470206220483</v>
      </c>
      <c r="F74" s="25">
        <f t="shared" si="15"/>
        <v>0.014722803621728708</v>
      </c>
    </row>
    <row r="75" spans="1:6" ht="16.5" thickBot="1">
      <c r="A75" s="5">
        <v>20</v>
      </c>
      <c r="B75" s="5">
        <v>27.5</v>
      </c>
      <c r="C75" s="14">
        <f t="shared" si="13"/>
        <v>5.699999999999999</v>
      </c>
      <c r="D75" s="14">
        <f t="shared" si="14"/>
        <v>16</v>
      </c>
      <c r="E75" s="23">
        <f t="shared" si="2"/>
        <v>2.772588722239781</v>
      </c>
      <c r="F75" s="25">
        <f t="shared" si="15"/>
        <v>0.015236176915331634</v>
      </c>
    </row>
    <row r="76" spans="1:6" ht="16.5" thickBot="1">
      <c r="A76" s="5">
        <v>25</v>
      </c>
      <c r="B76" s="5">
        <v>28.4</v>
      </c>
      <c r="C76" s="14">
        <f t="shared" si="13"/>
        <v>6.599999999999998</v>
      </c>
      <c r="D76" s="14">
        <f t="shared" si="14"/>
        <v>15.100000000000001</v>
      </c>
      <c r="E76" s="23">
        <f t="shared" si="2"/>
        <v>2.714694743820879</v>
      </c>
      <c r="F76" s="25">
        <f t="shared" si="15"/>
        <v>0.0145047006690214</v>
      </c>
    </row>
    <row r="77" spans="1:6" ht="16.5" thickBot="1">
      <c r="A77" s="5">
        <v>30</v>
      </c>
      <c r="B77" s="5">
        <v>29.7</v>
      </c>
      <c r="C77" s="14">
        <f t="shared" si="13"/>
        <v>7.899999999999999</v>
      </c>
      <c r="D77" s="14">
        <f t="shared" si="14"/>
        <v>13.8</v>
      </c>
      <c r="E77" s="23">
        <f t="shared" si="2"/>
        <v>2.624668592163159</v>
      </c>
      <c r="F77" s="25">
        <f t="shared" si="15"/>
        <v>0.015088122279441821</v>
      </c>
    </row>
    <row r="78" spans="1:6" ht="16.5" thickBot="1">
      <c r="A78" s="7">
        <v>35</v>
      </c>
      <c r="B78" s="5">
        <v>30.8</v>
      </c>
      <c r="C78" s="14">
        <f t="shared" si="13"/>
        <v>9</v>
      </c>
      <c r="D78" s="14">
        <f t="shared" si="14"/>
        <v>12.7</v>
      </c>
      <c r="E78" s="23">
        <f t="shared" si="2"/>
        <v>2.5416019934645457</v>
      </c>
      <c r="F78" s="25">
        <f t="shared" si="15"/>
        <v>0.015306007630910516</v>
      </c>
    </row>
    <row r="79" spans="1:5" ht="16.5" thickBot="1">
      <c r="A79" s="7" t="s">
        <v>7</v>
      </c>
      <c r="B79" s="5">
        <v>43.5</v>
      </c>
      <c r="C79" s="14">
        <f t="shared" si="13"/>
        <v>21.7</v>
      </c>
      <c r="D79" s="14">
        <f t="shared" si="14"/>
        <v>0</v>
      </c>
      <c r="E79" s="21"/>
    </row>
    <row r="80" ht="12.75">
      <c r="E80" s="21"/>
    </row>
    <row r="81" spans="4:5" ht="12.75">
      <c r="D81" s="27" t="s">
        <v>18</v>
      </c>
      <c r="E81" s="21"/>
    </row>
    <row r="82" spans="5:6" ht="12.75">
      <c r="E82" s="21" t="s">
        <v>19</v>
      </c>
      <c r="F82" s="22">
        <f>AVERAGE(F72:F78)</f>
        <v>0.014078482314943876</v>
      </c>
    </row>
    <row r="83" spans="5:6" ht="12.75">
      <c r="E83" s="21" t="s">
        <v>20</v>
      </c>
      <c r="F83" s="22">
        <f>-SLOPE(E71:E78,A71:A78)</f>
        <v>0.015538567804172244</v>
      </c>
    </row>
    <row r="84" ht="12.75">
      <c r="E84" s="21"/>
    </row>
    <row r="85" spans="1:5" ht="15.75">
      <c r="A85" s="2" t="s">
        <v>16</v>
      </c>
      <c r="B85" s="12" t="s">
        <v>15</v>
      </c>
      <c r="C85" s="13">
        <v>50</v>
      </c>
      <c r="E85" s="21"/>
    </row>
    <row r="86" ht="13.5" thickBot="1">
      <c r="E86" s="21"/>
    </row>
    <row r="87" spans="1:6" ht="50.25" thickBot="1">
      <c r="A87" s="3" t="s">
        <v>1</v>
      </c>
      <c r="B87" s="4" t="s">
        <v>2</v>
      </c>
      <c r="C87" s="18" t="s">
        <v>3</v>
      </c>
      <c r="D87" s="17" t="s">
        <v>4</v>
      </c>
      <c r="E87" s="20" t="s">
        <v>5</v>
      </c>
      <c r="F87" s="24" t="s">
        <v>6</v>
      </c>
    </row>
    <row r="88" spans="1:6" ht="16.5" thickBot="1">
      <c r="A88" s="3">
        <v>0</v>
      </c>
      <c r="B88" s="3">
        <v>22.3</v>
      </c>
      <c r="C88" s="14">
        <f>B88-B$88</f>
        <v>0</v>
      </c>
      <c r="D88" s="14">
        <f>C$95-C88</f>
        <v>19.499999999999996</v>
      </c>
      <c r="E88" s="23">
        <f aca="true" t="shared" si="16" ref="E88:E94">LN(D88)</f>
        <v>2.970414465569701</v>
      </c>
      <c r="F88" s="25"/>
    </row>
    <row r="89" spans="1:6" ht="16.5" thickBot="1">
      <c r="A89" s="5">
        <v>5</v>
      </c>
      <c r="B89" s="5">
        <v>24.7</v>
      </c>
      <c r="C89" s="14">
        <f aca="true" t="shared" si="17" ref="C89:C95">B89-B$88</f>
        <v>2.3999999999999986</v>
      </c>
      <c r="D89" s="14">
        <f aca="true" t="shared" si="18" ref="D89:D95">C$95-C89</f>
        <v>17.099999999999998</v>
      </c>
      <c r="E89" s="23">
        <f t="shared" si="16"/>
        <v>2.839078463508614</v>
      </c>
      <c r="F89" s="25">
        <f aca="true" t="shared" si="19" ref="F89:F94">(LN(C$95)-E89)/A89</f>
        <v>0.026267200412217397</v>
      </c>
    </row>
    <row r="90" spans="1:6" ht="16.5" thickBot="1">
      <c r="A90" s="5">
        <v>15</v>
      </c>
      <c r="B90" s="5">
        <v>27.9</v>
      </c>
      <c r="C90" s="14">
        <f t="shared" si="17"/>
        <v>5.599999999999998</v>
      </c>
      <c r="D90" s="14">
        <f t="shared" si="18"/>
        <v>13.899999999999999</v>
      </c>
      <c r="E90" s="23">
        <f t="shared" si="16"/>
        <v>2.631888840136646</v>
      </c>
      <c r="F90" s="25">
        <f t="shared" si="19"/>
        <v>0.022568375028870324</v>
      </c>
    </row>
    <row r="91" spans="1:6" ht="16.5" thickBot="1">
      <c r="A91" s="5">
        <v>20</v>
      </c>
      <c r="B91" s="5">
        <v>29.6</v>
      </c>
      <c r="C91" s="14">
        <f t="shared" si="17"/>
        <v>7.300000000000001</v>
      </c>
      <c r="D91" s="14">
        <f t="shared" si="18"/>
        <v>12.199999999999996</v>
      </c>
      <c r="E91" s="23">
        <f t="shared" si="16"/>
        <v>2.5014359517392104</v>
      </c>
      <c r="F91" s="25">
        <f t="shared" si="19"/>
        <v>0.023448925691524524</v>
      </c>
    </row>
    <row r="92" spans="1:6" ht="16.5" thickBot="1">
      <c r="A92" s="5">
        <v>25</v>
      </c>
      <c r="B92" s="5">
        <v>31.1</v>
      </c>
      <c r="C92" s="14">
        <f t="shared" si="17"/>
        <v>8.8</v>
      </c>
      <c r="D92" s="14">
        <f t="shared" si="18"/>
        <v>10.699999999999996</v>
      </c>
      <c r="E92" s="23">
        <f t="shared" si="16"/>
        <v>2.37024374146786</v>
      </c>
      <c r="F92" s="25">
        <f t="shared" si="19"/>
        <v>0.02400682896407364</v>
      </c>
    </row>
    <row r="93" spans="1:6" ht="16.5" thickBot="1">
      <c r="A93" s="5">
        <v>30</v>
      </c>
      <c r="B93" s="5">
        <v>32</v>
      </c>
      <c r="C93" s="14">
        <f t="shared" si="17"/>
        <v>9.7</v>
      </c>
      <c r="D93" s="14">
        <f t="shared" si="18"/>
        <v>9.799999999999997</v>
      </c>
      <c r="E93" s="23">
        <f t="shared" si="16"/>
        <v>2.282382385676526</v>
      </c>
      <c r="F93" s="25">
        <f t="shared" si="19"/>
        <v>0.02293440266310583</v>
      </c>
    </row>
    <row r="94" spans="1:6" ht="16.5" thickBot="1">
      <c r="A94" s="5">
        <v>35</v>
      </c>
      <c r="B94" s="5">
        <v>33.8</v>
      </c>
      <c r="C94" s="14">
        <f t="shared" si="17"/>
        <v>11.499999999999996</v>
      </c>
      <c r="D94" s="14">
        <f t="shared" si="18"/>
        <v>8</v>
      </c>
      <c r="E94" s="23">
        <f t="shared" si="16"/>
        <v>2.0794415416798357</v>
      </c>
      <c r="F94" s="25">
        <f t="shared" si="19"/>
        <v>0.025456369253996147</v>
      </c>
    </row>
    <row r="95" spans="1:5" ht="16.5" thickBot="1">
      <c r="A95" s="7" t="s">
        <v>7</v>
      </c>
      <c r="B95" s="5">
        <v>41.8</v>
      </c>
      <c r="C95" s="14">
        <f t="shared" si="17"/>
        <v>19.499999999999996</v>
      </c>
      <c r="D95" s="14">
        <f t="shared" si="18"/>
        <v>0</v>
      </c>
      <c r="E95" s="21"/>
    </row>
    <row r="97" spans="4:5" ht="12.75">
      <c r="D97" s="27" t="s">
        <v>18</v>
      </c>
      <c r="E97" s="21"/>
    </row>
    <row r="98" spans="5:6" ht="12.75">
      <c r="E98" s="21" t="s">
        <v>19</v>
      </c>
      <c r="F98" s="22">
        <f>AVERAGE(F89:F94)</f>
        <v>0.024113683668964644</v>
      </c>
    </row>
    <row r="99" spans="5:6" ht="12.75">
      <c r="E99" s="21" t="s">
        <v>20</v>
      </c>
      <c r="F99" s="22">
        <f>-SLOPE(E88:E94,A88:A94)</f>
        <v>0.024385776743485015</v>
      </c>
    </row>
  </sheetData>
  <printOptions/>
  <pageMargins left="0.75" right="0.75" top="1" bottom="1" header="0" footer="0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E2" sqref="E2"/>
    </sheetView>
  </sheetViews>
  <sheetFormatPr defaultColWidth="11.421875" defaultRowHeight="12.75"/>
  <cols>
    <col min="1" max="1" width="6.57421875" style="0" customWidth="1"/>
    <col min="2" max="2" width="7.421875" style="0" customWidth="1"/>
  </cols>
  <sheetData>
    <row r="1" ht="15">
      <c r="A1" s="28" t="s">
        <v>22</v>
      </c>
    </row>
    <row r="2" ht="15">
      <c r="A2" s="28"/>
    </row>
    <row r="3" ht="12.75">
      <c r="D3" s="40" t="s">
        <v>38</v>
      </c>
    </row>
    <row r="4" spans="1:7" ht="15.75">
      <c r="A4" s="33" t="s">
        <v>23</v>
      </c>
      <c r="B4" s="34" t="s">
        <v>24</v>
      </c>
      <c r="C4" s="35" t="s">
        <v>27</v>
      </c>
      <c r="D4" s="36" t="s">
        <v>25</v>
      </c>
      <c r="E4" s="36" t="s">
        <v>26</v>
      </c>
      <c r="F4" s="37" t="s">
        <v>32</v>
      </c>
      <c r="G4" s="37" t="s">
        <v>33</v>
      </c>
    </row>
    <row r="5" spans="1:7" ht="12.75">
      <c r="A5" s="31">
        <v>25</v>
      </c>
      <c r="B5" s="29">
        <f aca="true" t="shared" si="0" ref="B5:B10">273+A5</f>
        <v>298</v>
      </c>
      <c r="C5" s="30">
        <f aca="true" t="shared" si="1" ref="C5:C10">1/B5</f>
        <v>0.003355704697986577</v>
      </c>
      <c r="D5" s="32">
        <f>Calculos!F17</f>
        <v>0.0026815748528526647</v>
      </c>
      <c r="E5" s="32">
        <f>Calculos!F18</f>
        <v>0.0027643952710612422</v>
      </c>
      <c r="F5" s="23">
        <f aca="true" t="shared" si="2" ref="F5:G10">LN(D5)</f>
        <v>-5.921351025385806</v>
      </c>
      <c r="G5" s="23">
        <f t="shared" si="2"/>
        <v>-5.8909333764049725</v>
      </c>
    </row>
    <row r="6" spans="1:7" ht="12.75">
      <c r="A6" s="31">
        <v>30</v>
      </c>
      <c r="B6" s="29">
        <f t="shared" si="0"/>
        <v>303</v>
      </c>
      <c r="C6" s="30">
        <f t="shared" si="1"/>
        <v>0.0033003300330033004</v>
      </c>
      <c r="D6" s="32">
        <f>Calculos!F33</f>
        <v>0.005038887736694262</v>
      </c>
      <c r="E6" s="32">
        <f>Calculos!F34</f>
        <v>0.004716717435025879</v>
      </c>
      <c r="F6" s="23">
        <f t="shared" si="2"/>
        <v>-5.290569908417692</v>
      </c>
      <c r="G6" s="23">
        <f t="shared" si="2"/>
        <v>-5.3566421800092</v>
      </c>
    </row>
    <row r="7" spans="1:7" ht="12.75">
      <c r="A7" s="31">
        <v>35</v>
      </c>
      <c r="B7" s="29">
        <f t="shared" si="0"/>
        <v>308</v>
      </c>
      <c r="C7" s="30">
        <f t="shared" si="1"/>
        <v>0.003246753246753247</v>
      </c>
      <c r="D7" s="32">
        <f>Calculos!F49</f>
        <v>0.007313283190787887</v>
      </c>
      <c r="E7" s="32">
        <f>Calculos!F50</f>
        <v>0.0073474293562539395</v>
      </c>
      <c r="F7" s="23">
        <f t="shared" si="2"/>
        <v>-4.918062969145552</v>
      </c>
      <c r="G7" s="23">
        <f t="shared" si="2"/>
        <v>-4.913404774381739</v>
      </c>
    </row>
    <row r="8" spans="1:7" ht="12.75">
      <c r="A8" s="31">
        <v>40</v>
      </c>
      <c r="B8" s="29">
        <f t="shared" si="0"/>
        <v>313</v>
      </c>
      <c r="C8" s="30">
        <f t="shared" si="1"/>
        <v>0.003194888178913738</v>
      </c>
      <c r="D8" s="32">
        <f>Calculos!F65</f>
        <v>0.014048564190831827</v>
      </c>
      <c r="E8" s="32">
        <f>Calculos!F66</f>
        <v>0.013589652192765566</v>
      </c>
      <c r="F8" s="23">
        <f t="shared" si="2"/>
        <v>-4.265235081247782</v>
      </c>
      <c r="G8" s="23">
        <f t="shared" si="2"/>
        <v>-4.298446644026237</v>
      </c>
    </row>
    <row r="9" spans="1:7" ht="12.75">
      <c r="A9" s="31">
        <v>45</v>
      </c>
      <c r="B9" s="29">
        <f t="shared" si="0"/>
        <v>318</v>
      </c>
      <c r="C9" s="30">
        <f t="shared" si="1"/>
        <v>0.0031446540880503146</v>
      </c>
      <c r="D9" s="32">
        <f>Calculos!F82</f>
        <v>0.014078482314943876</v>
      </c>
      <c r="E9" s="32">
        <f>Calculos!F83</f>
        <v>0.015538567804172244</v>
      </c>
      <c r="F9" s="23">
        <f t="shared" si="2"/>
        <v>-4.2631077241938415</v>
      </c>
      <c r="G9" s="23">
        <f t="shared" si="2"/>
        <v>-4.164430100183482</v>
      </c>
    </row>
    <row r="10" spans="1:7" ht="12.75">
      <c r="A10" s="31">
        <v>50</v>
      </c>
      <c r="B10" s="29">
        <f t="shared" si="0"/>
        <v>323</v>
      </c>
      <c r="C10" s="30">
        <f t="shared" si="1"/>
        <v>0.0030959752321981426</v>
      </c>
      <c r="D10" s="32">
        <f>Calculos!F98</f>
        <v>0.024113683668964644</v>
      </c>
      <c r="E10" s="32">
        <f>Calculos!F99</f>
        <v>0.024385776743485015</v>
      </c>
      <c r="F10" s="23">
        <f t="shared" si="2"/>
        <v>-3.724975812521662</v>
      </c>
      <c r="G10" s="23">
        <f t="shared" si="2"/>
        <v>-3.713755236996076</v>
      </c>
    </row>
    <row r="12" spans="1:3" ht="15.75">
      <c r="A12" t="s">
        <v>34</v>
      </c>
      <c r="C12" s="38">
        <v>8.314</v>
      </c>
    </row>
    <row r="14" spans="1:4" ht="12.75">
      <c r="A14" t="s">
        <v>28</v>
      </c>
      <c r="D14" t="s">
        <v>29</v>
      </c>
    </row>
    <row r="16" spans="1:5" ht="15.75">
      <c r="A16" t="s">
        <v>30</v>
      </c>
      <c r="B16">
        <f>SLOPE(F5:F10,C5:C10)</f>
        <v>-8115.942248764114</v>
      </c>
      <c r="D16" s="12" t="s">
        <v>36</v>
      </c>
      <c r="E16">
        <f>C12*B16</f>
        <v>-67475.94385622484</v>
      </c>
    </row>
    <row r="17" spans="1:5" ht="12.75">
      <c r="A17" t="s">
        <v>31</v>
      </c>
      <c r="B17">
        <f>INTERCEPT(F5:F10,C5:C10)</f>
        <v>21.42754465310167</v>
      </c>
      <c r="D17" s="12" t="s">
        <v>35</v>
      </c>
      <c r="E17" s="39">
        <f>EXP(B17)</f>
        <v>2022387645.569991</v>
      </c>
    </row>
    <row r="19" spans="1:4" ht="12.75">
      <c r="A19" t="s">
        <v>37</v>
      </c>
      <c r="D19" t="s">
        <v>29</v>
      </c>
    </row>
    <row r="21" spans="1:5" ht="15.75">
      <c r="A21" t="s">
        <v>30</v>
      </c>
      <c r="B21">
        <f>SLOPE(G5:G10,C5:C10)</f>
        <v>-8310.509249527904</v>
      </c>
      <c r="D21" s="12" t="s">
        <v>36</v>
      </c>
      <c r="E21">
        <f>C12*B21</f>
        <v>-69093.573900575</v>
      </c>
    </row>
    <row r="22" spans="1:5" ht="12.75">
      <c r="A22" t="s">
        <v>31</v>
      </c>
      <c r="B22">
        <f>INTERCEPT(G5:G10,C5:C10)</f>
        <v>22.062259037336016</v>
      </c>
      <c r="D22" s="12" t="s">
        <v>35</v>
      </c>
      <c r="E22" s="39">
        <f>EXP(B22)</f>
        <v>3815200428.7816815</v>
      </c>
    </row>
  </sheetData>
  <printOptions/>
  <pageMargins left="0.75" right="0.75" top="1" bottom="1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H13" sqref="H13"/>
    </sheetView>
  </sheetViews>
  <sheetFormatPr defaultColWidth="11.421875" defaultRowHeight="12.75"/>
  <cols>
    <col min="1" max="1" width="6.57421875" style="0" customWidth="1"/>
    <col min="2" max="2" width="7.421875" style="0" customWidth="1"/>
    <col min="8" max="8" width="12.421875" style="0" bestFit="1" customWidth="1"/>
  </cols>
  <sheetData>
    <row r="1" ht="15">
      <c r="A1" s="28" t="s">
        <v>22</v>
      </c>
    </row>
    <row r="2" ht="15">
      <c r="A2" s="28"/>
    </row>
    <row r="3" spans="4:8" ht="12.75">
      <c r="D3" s="40" t="s">
        <v>39</v>
      </c>
      <c r="E3" s="40"/>
      <c r="F3" s="40"/>
      <c r="G3" s="40"/>
      <c r="H3" t="s">
        <v>41</v>
      </c>
    </row>
    <row r="4" spans="1:9" ht="15.75">
      <c r="A4" s="33" t="s">
        <v>23</v>
      </c>
      <c r="B4" s="34" t="s">
        <v>24</v>
      </c>
      <c r="C4" s="35" t="s">
        <v>27</v>
      </c>
      <c r="D4" s="36" t="s">
        <v>25</v>
      </c>
      <c r="E4" s="36" t="s">
        <v>26</v>
      </c>
      <c r="F4" s="37" t="s">
        <v>32</v>
      </c>
      <c r="G4" s="37" t="s">
        <v>33</v>
      </c>
      <c r="H4" s="41" t="s">
        <v>42</v>
      </c>
      <c r="I4" s="41" t="s">
        <v>43</v>
      </c>
    </row>
    <row r="5" spans="1:9" ht="12.75">
      <c r="A5" s="31">
        <v>25</v>
      </c>
      <c r="B5" s="29">
        <f aca="true" t="shared" si="0" ref="B5:B10">273+A5</f>
        <v>298</v>
      </c>
      <c r="C5" s="30">
        <f aca="true" t="shared" si="1" ref="C5:C10">1/B5</f>
        <v>0.003355704697986577</v>
      </c>
      <c r="D5" s="32">
        <f>Calculos!F17</f>
        <v>0.0026815748528526647</v>
      </c>
      <c r="E5" s="32">
        <f>Calculos!F18</f>
        <v>0.0027643952710612422</v>
      </c>
      <c r="F5" s="23">
        <f aca="true" t="shared" si="2" ref="F5:G10">LN(D5)</f>
        <v>-5.921351025385806</v>
      </c>
      <c r="G5" s="23">
        <f t="shared" si="2"/>
        <v>-5.8909333764049725</v>
      </c>
      <c r="H5" s="42">
        <f>E$17*EXP(-(E$16/(C$12*B5)))</f>
        <v>0.003005952228990143</v>
      </c>
      <c r="I5" s="42">
        <f>E$22*EXP(-(E$21/(C$12*B5)))</f>
        <v>0.0029517534541734624</v>
      </c>
    </row>
    <row r="6" spans="1:9" ht="12.75">
      <c r="A6" s="31">
        <v>30</v>
      </c>
      <c r="B6" s="29">
        <f t="shared" si="0"/>
        <v>303</v>
      </c>
      <c r="C6" s="30">
        <f t="shared" si="1"/>
        <v>0.0033003300330033004</v>
      </c>
      <c r="D6" s="32">
        <f>Calculos!F33</f>
        <v>0.005038887736694262</v>
      </c>
      <c r="E6" s="32">
        <f>Calculos!F34</f>
        <v>0.004716717435025879</v>
      </c>
      <c r="F6" s="23">
        <f t="shared" si="2"/>
        <v>-5.290569908417692</v>
      </c>
      <c r="G6" s="23">
        <f t="shared" si="2"/>
        <v>-5.3566421800092</v>
      </c>
      <c r="H6" s="42">
        <f>E$17*EXP(-(E$16/(C$12*B6)))</f>
        <v>0.004711526637495032</v>
      </c>
      <c r="I6" s="42">
        <f>E$22*EXP(-(E$21/(C$12*B6)))</f>
        <v>0.004676692131668769</v>
      </c>
    </row>
    <row r="7" spans="1:9" ht="12.75">
      <c r="A7" s="31">
        <v>35</v>
      </c>
      <c r="B7" s="29">
        <f t="shared" si="0"/>
        <v>308</v>
      </c>
      <c r="C7" s="30">
        <f t="shared" si="1"/>
        <v>0.003246753246753247</v>
      </c>
      <c r="D7" s="32">
        <f>Calculos!F49</f>
        <v>0.007313283190787887</v>
      </c>
      <c r="E7" s="32">
        <f>Calculos!F50</f>
        <v>0.0073474293562539395</v>
      </c>
      <c r="F7" s="23">
        <f t="shared" si="2"/>
        <v>-4.918062969145552</v>
      </c>
      <c r="G7" s="23">
        <f t="shared" si="2"/>
        <v>-4.913404774381739</v>
      </c>
      <c r="H7" s="42">
        <f>E$17*EXP(-(E$16/(C$12*B7)))</f>
        <v>0.007277868897160044</v>
      </c>
      <c r="I7" s="42">
        <f>E$22*EXP(-(E$21/(C$12*B7)))</f>
        <v>0.007299759688584781</v>
      </c>
    </row>
    <row r="8" spans="1:9" ht="12.75">
      <c r="A8" s="31">
        <v>40</v>
      </c>
      <c r="B8" s="29">
        <f t="shared" si="0"/>
        <v>313</v>
      </c>
      <c r="C8" s="30">
        <f t="shared" si="1"/>
        <v>0.003194888178913738</v>
      </c>
      <c r="D8" s="32">
        <f>Calculos!F65</f>
        <v>0.014048564190831827</v>
      </c>
      <c r="E8" s="32">
        <f>Calculos!F66</f>
        <v>0.013589652192765566</v>
      </c>
      <c r="F8" s="23">
        <f t="shared" si="2"/>
        <v>-4.265235081247782</v>
      </c>
      <c r="G8" s="23">
        <f t="shared" si="2"/>
        <v>-4.298446644026237</v>
      </c>
      <c r="H8" s="42">
        <f>E$17*EXP(-(E$16/(C$12*B8)))</f>
        <v>0.011086985919192395</v>
      </c>
      <c r="I8" s="42">
        <f>E$22*EXP(-(E$21/(C$12*B8)))</f>
        <v>0.011233119964460943</v>
      </c>
    </row>
    <row r="9" spans="1:9" ht="12.75">
      <c r="A9" s="31">
        <v>45</v>
      </c>
      <c r="B9" s="29">
        <f t="shared" si="0"/>
        <v>318</v>
      </c>
      <c r="C9" s="30">
        <f t="shared" si="1"/>
        <v>0.0031446540880503146</v>
      </c>
      <c r="D9" s="32">
        <f>Calculos!F82</f>
        <v>0.014078482314943876</v>
      </c>
      <c r="E9" s="32">
        <f>Calculos!F83</f>
        <v>0.015538567804172244</v>
      </c>
      <c r="F9" s="23">
        <f t="shared" si="2"/>
        <v>-4.2631077241938415</v>
      </c>
      <c r="G9" s="23">
        <f t="shared" si="2"/>
        <v>-4.164430100183482</v>
      </c>
      <c r="H9" s="42">
        <f>E$17*EXP(-(E$16/(C$12*B9)))</f>
        <v>0.01666763743439455</v>
      </c>
      <c r="I9" s="42">
        <f>E$22*EXP(-(E$21/(C$12*B9)))</f>
        <v>0.017053192523991303</v>
      </c>
    </row>
    <row r="10" spans="1:9" ht="12.75">
      <c r="A10" s="31">
        <v>50</v>
      </c>
      <c r="B10" s="29">
        <f t="shared" si="0"/>
        <v>323</v>
      </c>
      <c r="C10" s="30">
        <f t="shared" si="1"/>
        <v>0.0030959752321981426</v>
      </c>
      <c r="D10" s="32">
        <f>Calculos!F98</f>
        <v>0.024113683668964644</v>
      </c>
      <c r="E10" s="32">
        <f>Calculos!F99</f>
        <v>0.024385776743485015</v>
      </c>
      <c r="F10" s="23">
        <f t="shared" si="2"/>
        <v>-3.724975812521662</v>
      </c>
      <c r="G10" s="23">
        <f t="shared" si="2"/>
        <v>-3.713755236996076</v>
      </c>
      <c r="H10" s="42">
        <f>E$17*EXP(-(E$16/(C$12*B10)))</f>
        <v>0.024743027792125366</v>
      </c>
      <c r="I10" s="42">
        <f>E$22*EXP(-(E$21/(C$12*B10)))</f>
        <v>0.025556291086697967</v>
      </c>
    </row>
    <row r="12" spans="1:9" ht="15.75">
      <c r="A12" t="s">
        <v>34</v>
      </c>
      <c r="C12" s="38">
        <v>8.314</v>
      </c>
      <c r="H12" s="43" t="s">
        <v>40</v>
      </c>
      <c r="I12" s="43"/>
    </row>
    <row r="13" spans="8:9" ht="12.75">
      <c r="H13" s="42">
        <f>SQRT(SUMXMY2(D5:D10,H5:H10)/6)</f>
        <v>0.0016372937152810683</v>
      </c>
      <c r="I13" s="42">
        <f>SQRT(SUMXMY2(E5:E10,I5:I10)/6)</f>
        <v>0.0012420690750716587</v>
      </c>
    </row>
    <row r="14" spans="1:4" ht="12.75">
      <c r="A14" t="s">
        <v>28</v>
      </c>
      <c r="D14" t="s">
        <v>29</v>
      </c>
    </row>
    <row r="16" spans="1:5" ht="15.75">
      <c r="A16" t="s">
        <v>30</v>
      </c>
      <c r="B16">
        <f>SLOPE(F5:F10,C5:C10)</f>
        <v>-8115.942248764114</v>
      </c>
      <c r="D16" s="12" t="s">
        <v>36</v>
      </c>
      <c r="E16">
        <f>-C12*B16</f>
        <v>67475.94385622484</v>
      </c>
    </row>
    <row r="17" spans="1:5" ht="12.75">
      <c r="A17" t="s">
        <v>31</v>
      </c>
      <c r="B17">
        <f>INTERCEPT(F5:F10,C5:C10)</f>
        <v>21.42754465310167</v>
      </c>
      <c r="D17" s="12" t="s">
        <v>35</v>
      </c>
      <c r="E17" s="39">
        <f>EXP(B17)</f>
        <v>2022387645.569991</v>
      </c>
    </row>
    <row r="19" spans="1:4" ht="12.75">
      <c r="A19" t="s">
        <v>37</v>
      </c>
      <c r="D19" t="s">
        <v>29</v>
      </c>
    </row>
    <row r="21" spans="1:5" ht="15.75">
      <c r="A21" t="s">
        <v>30</v>
      </c>
      <c r="B21">
        <f>SLOPE(G5:G10,C5:C10)</f>
        <v>-8310.509249527904</v>
      </c>
      <c r="D21" s="12" t="s">
        <v>36</v>
      </c>
      <c r="E21">
        <f>-C12*B21</f>
        <v>69093.573900575</v>
      </c>
    </row>
    <row r="22" spans="1:5" ht="12.75">
      <c r="A22" t="s">
        <v>31</v>
      </c>
      <c r="B22">
        <f>INTERCEPT(G5:G10,C5:C10)</f>
        <v>22.062259037336016</v>
      </c>
      <c r="D22" s="12" t="s">
        <v>35</v>
      </c>
      <c r="E22" s="39">
        <f>EXP(B22)</f>
        <v>3815200428.7816815</v>
      </c>
    </row>
  </sheetData>
  <printOptions/>
  <pageMargins left="0.75" right="0.75" top="1" bottom="1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2010-05-09T09:30:35Z</dcterms:created>
  <dcterms:modified xsi:type="dcterms:W3CDTF">2010-05-10T19:20:26Z</dcterms:modified>
  <cp:category/>
  <cp:version/>
  <cp:contentType/>
  <cp:contentStatus/>
</cp:coreProperties>
</file>