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Indices y Gradientes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<sst xmlns="http://schemas.openxmlformats.org/spreadsheetml/2006/main" count="57" uniqueCount="40">
  <si>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VENTILACION</t>
  </si>
  <si>
    <t>FiO2</t>
  </si>
  <si>
    <t>Ind Oxig</t>
  </si>
  <si>
    <t>MAP</t>
  </si>
  <si>
    <t>Ind Resp</t>
  </si>
  <si>
    <t>pO2</t>
  </si>
  <si>
    <t>Ind Vent</t>
  </si>
  <si>
    <t>pCO2</t>
  </si>
  <si>
    <t>Grad A-a</t>
  </si>
  <si>
    <t>f Resp</t>
  </si>
  <si>
    <t>Rel a/A</t>
  </si>
  <si>
    <t>PaO2/FiO2</t>
  </si>
  <si>
    <t>Temp</t>
  </si>
  <si>
    <t>msnm</t>
  </si>
  <si>
    <t>PRESION ALVEOLAR DE OXIGENO</t>
  </si>
  <si>
    <t>p H2O</t>
  </si>
  <si>
    <t>P atm</t>
  </si>
  <si>
    <t>p AO2</t>
  </si>
  <si>
    <t>CO2 en el AGA</t>
  </si>
  <si>
    <t>O2 en el AGA</t>
  </si>
  <si>
    <t>En grados Centigrados</t>
  </si>
  <si>
    <t>Metros sobre nivel del mar</t>
  </si>
  <si>
    <t>Presión atmosférica</t>
  </si>
  <si>
    <t>Presión de vapor de agua</t>
  </si>
  <si>
    <t>PRESION MEDIA DE LAS VIAS AEREAS</t>
  </si>
  <si>
    <t>PIP</t>
  </si>
  <si>
    <t>PEEP</t>
  </si>
  <si>
    <t>Ti</t>
  </si>
  <si>
    <t>Te</t>
  </si>
  <si>
    <t>Frec Resp</t>
  </si>
  <si>
    <t>RELACION  I:E    1:</t>
  </si>
  <si>
    <t>Pa/FiO2</t>
  </si>
  <si>
    <t>INDICES Y GRADIENTES</t>
  </si>
  <si>
    <t>Presion Alveolar de O2</t>
  </si>
  <si>
    <t>Indice de Oxigenación</t>
  </si>
  <si>
    <t>Indice Respiratorio</t>
  </si>
  <si>
    <t>Indice de Ventilación</t>
  </si>
  <si>
    <t>Relación alveolo/Arterial</t>
  </si>
  <si>
    <t>Gradiente Alveolo-arterial</t>
  </si>
  <si>
    <t>Información adicional: Carlos Delgado (cdelgadob10@hotmail.com)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</si>
</sst>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"/>
  </numFmts>
  <fonts count="4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right"/>
      <protection locked="0"/>
    </xf>
    <xf numFmtId="0" fontId="2" fillId="33" borderId="11" xfId="0" applyFont="1" applyFill="1" applyBorder="1" applyAlignment="1" applyProtection="1">
      <alignment horizontal="right"/>
      <protection locked="0"/>
    </xf>
    <xf numFmtId="0" fontId="2" fillId="33" borderId="12" xfId="0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183" fontId="3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9" fontId="3" fillId="34" borderId="0" xfId="0" applyNumberFormat="1" applyFont="1" applyFill="1" applyBorder="1" applyAlignment="1">
      <alignment/>
    </xf>
    <xf numFmtId="2" fontId="3" fillId="34" borderId="0" xfId="0" applyNumberFormat="1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2" fillId="34" borderId="27" xfId="0" applyFont="1" applyFill="1" applyBorder="1" applyAlignment="1">
      <alignment/>
    </xf>
    <xf numFmtId="183" fontId="3" fillId="34" borderId="27" xfId="0" applyNumberFormat="1" applyFont="1" applyFill="1" applyBorder="1" applyAlignment="1">
      <alignment/>
    </xf>
    <xf numFmtId="9" fontId="3" fillId="34" borderId="27" xfId="0" applyNumberFormat="1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183" fontId="1" fillId="34" borderId="0" xfId="0" applyNumberFormat="1" applyFont="1" applyFill="1" applyBorder="1" applyAlignment="1">
      <alignment horizontal="center"/>
    </xf>
    <xf numFmtId="0" fontId="3" fillId="34" borderId="25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zoomScalePageLayoutView="0" workbookViewId="0" topLeftCell="A1">
      <selection activeCell="D18" sqref="D18"/>
    </sheetView>
  </sheetViews>
  <sheetFormatPr defaultColWidth="11.421875" defaultRowHeight="12.75"/>
  <cols>
    <col min="1" max="1" width="3.140625" style="1" customWidth="1"/>
    <col min="2" max="2" width="4.140625" style="1" customWidth="1"/>
    <col min="3" max="3" width="11.421875" style="1" customWidth="1"/>
    <col min="4" max="4" width="8.7109375" style="1" customWidth="1"/>
    <col min="5" max="5" width="3.140625" style="1" customWidth="1"/>
    <col min="6" max="6" width="11.8515625" style="1" customWidth="1"/>
    <col min="7" max="7" width="10.8515625" style="1" customWidth="1"/>
    <col min="8" max="8" width="5.421875" style="1" customWidth="1"/>
    <col min="9" max="10" width="8.7109375" style="1" customWidth="1"/>
    <col min="11" max="11" width="14.421875" style="1" customWidth="1"/>
    <col min="12" max="12" width="3.57421875" style="1" customWidth="1"/>
    <col min="13" max="16384" width="11.421875" style="1" customWidth="1"/>
  </cols>
  <sheetData>
    <row r="1" ht="15.75" thickBot="1"/>
    <row r="2" spans="2:11" ht="15">
      <c r="B2" s="19"/>
      <c r="C2" s="20"/>
      <c r="D2" s="20"/>
      <c r="E2" s="20"/>
      <c r="F2" s="20"/>
      <c r="G2" s="20"/>
      <c r="H2" s="20"/>
      <c r="I2" s="20"/>
      <c r="J2" s="20"/>
      <c r="K2" s="21"/>
    </row>
    <row r="3" spans="2:11" ht="15.75">
      <c r="B3" s="22"/>
      <c r="C3" s="23" t="s">
        <v>32</v>
      </c>
      <c r="D3" s="24"/>
      <c r="E3" s="24"/>
      <c r="F3" s="24"/>
      <c r="G3" s="24"/>
      <c r="H3" s="24"/>
      <c r="I3" s="24"/>
      <c r="J3" s="24"/>
      <c r="K3" s="25"/>
    </row>
    <row r="4" spans="2:11" ht="15.75">
      <c r="B4" s="22"/>
      <c r="C4" s="23" t="s">
        <v>0</v>
      </c>
      <c r="D4" s="24"/>
      <c r="E4" s="24"/>
      <c r="F4" s="23" t="s">
        <v>17</v>
      </c>
      <c r="G4" s="26">
        <f>G25</f>
        <v>136.25</v>
      </c>
      <c r="H4" s="24"/>
      <c r="I4" s="27"/>
      <c r="J4" s="27"/>
      <c r="K4" s="28"/>
    </row>
    <row r="5" spans="2:11" ht="15.75">
      <c r="B5" s="22"/>
      <c r="C5" s="24"/>
      <c r="D5" s="24"/>
      <c r="E5" s="24"/>
      <c r="F5" s="23" t="s">
        <v>2</v>
      </c>
      <c r="G5" s="26">
        <f>(D6*D7*100/D9)</f>
        <v>3.15625</v>
      </c>
      <c r="H5" s="26"/>
      <c r="I5" s="27" t="str">
        <f>IF(G5&lt;10,"Normal",IF(AND(G5&gt;=15,G5&lt;30),"Severa dificultad respiratoria",IF(AND(G5&gt;=30,G5&lt;40),"Falla en respuesta",IF(G5&gt;=40,"Mortalidad 80 %","Dificultad respiratoria"))))</f>
        <v>Normal</v>
      </c>
      <c r="J5" s="27"/>
      <c r="K5" s="28"/>
    </row>
    <row r="6" spans="2:11" ht="15.75">
      <c r="B6" s="22"/>
      <c r="C6" s="23" t="s">
        <v>1</v>
      </c>
      <c r="D6" s="2">
        <v>0.25</v>
      </c>
      <c r="E6" s="24"/>
      <c r="F6" s="23" t="s">
        <v>4</v>
      </c>
      <c r="G6" s="26">
        <f>(G8/D9)</f>
        <v>0.703125</v>
      </c>
      <c r="H6" s="26"/>
      <c r="I6" s="27" t="str">
        <f>IF(G6&lt;1,"Normal",IF(AND(G6&gt;=1,G6&lt;5),"Hipoxia: Alteracion V/Q","Hipoxia por Shunt"))</f>
        <v>Normal</v>
      </c>
      <c r="J6" s="27"/>
      <c r="K6" s="28"/>
    </row>
    <row r="7" spans="2:11" ht="15.75">
      <c r="B7" s="22"/>
      <c r="C7" s="23" t="s">
        <v>3</v>
      </c>
      <c r="D7" s="3">
        <v>10.1</v>
      </c>
      <c r="E7" s="24"/>
      <c r="F7" s="23" t="s">
        <v>6</v>
      </c>
      <c r="G7" s="26">
        <f>(D7*D10)</f>
        <v>404</v>
      </c>
      <c r="H7" s="26"/>
      <c r="I7" s="27" t="str">
        <f>IF(G7&gt;=1000,"Mal pronostico","Normal ")</f>
        <v>Normal </v>
      </c>
      <c r="J7" s="27"/>
      <c r="K7" s="28"/>
    </row>
    <row r="8" spans="2:11" ht="15.75">
      <c r="B8" s="22"/>
      <c r="C8" s="23" t="s">
        <v>7</v>
      </c>
      <c r="D8" s="3">
        <v>40</v>
      </c>
      <c r="E8" s="24"/>
      <c r="F8" s="23" t="s">
        <v>8</v>
      </c>
      <c r="G8" s="26">
        <f>(G4-D9)</f>
        <v>56.25</v>
      </c>
      <c r="H8" s="29"/>
      <c r="I8" s="27" t="str">
        <f>IF(G8&lt;=20,"Normal",IF(AND(G8&gt;20,G8&lt;200),"Enfermedad Pulmonar Moderada",IF(AND(G8&gt;=200,G8&lt;400),"Enfermedad pulmonar Severa",IF(G8&gt;=600,"Mortalidad 80 %","Dificultad respiratoria"))))</f>
        <v>Enfermedad Pulmonar Moderada</v>
      </c>
      <c r="J8" s="27"/>
      <c r="K8" s="28"/>
    </row>
    <row r="9" spans="2:11" ht="15.75">
      <c r="B9" s="22"/>
      <c r="C9" s="23" t="s">
        <v>5</v>
      </c>
      <c r="D9" s="3">
        <v>80</v>
      </c>
      <c r="E9" s="24"/>
      <c r="F9" s="23" t="s">
        <v>10</v>
      </c>
      <c r="G9" s="30">
        <f>(D9/G4)</f>
        <v>0.5871559633027523</v>
      </c>
      <c r="H9" s="26"/>
      <c r="I9" s="27" t="str">
        <f>IF(G9&gt;=0.75,"Normal",IF(G9&lt;0.15,"Shunt","Desq V/Q"))</f>
        <v>Desq V/Q</v>
      </c>
      <c r="J9" s="27">
        <f>IF(AND(G9&lt;0.3,G9&gt;=0.22),"Severo compromiso respiratorio",IF(AND(G9&lt;0.22,G9&gt;=0.11),"Surfactante",IF(G9&lt;0.11,"Mortalidad 85%","")))</f>
      </c>
      <c r="K9" s="25"/>
    </row>
    <row r="10" spans="2:11" ht="15.75">
      <c r="B10" s="22"/>
      <c r="C10" s="23" t="s">
        <v>9</v>
      </c>
      <c r="D10" s="4">
        <v>40</v>
      </c>
      <c r="E10" s="24"/>
      <c r="F10" s="23" t="s">
        <v>31</v>
      </c>
      <c r="G10" s="26">
        <f>D9/D6</f>
        <v>320</v>
      </c>
      <c r="H10" s="29"/>
      <c r="I10" s="27" t="str">
        <f>IF(G10&gt;380,"Normal",IF(G10&gt;300,"Insuf resp LEVE",IF(G10&gt;200,"Insuf resp MODERADA","Insuf resp SEVERA")))</f>
        <v>Insuf resp LEVE</v>
      </c>
      <c r="J10" s="27"/>
      <c r="K10" s="28"/>
    </row>
    <row r="11" spans="2:11" ht="16.5" thickBot="1">
      <c r="B11" s="31"/>
      <c r="C11" s="32"/>
      <c r="D11" s="33"/>
      <c r="E11" s="34"/>
      <c r="F11" s="32"/>
      <c r="G11" s="35"/>
      <c r="H11" s="36"/>
      <c r="I11" s="34"/>
      <c r="J11" s="34"/>
      <c r="K11" s="37"/>
    </row>
    <row r="12" ht="15.75" thickBot="1"/>
    <row r="13" spans="2:12" ht="15.75">
      <c r="B13" s="38"/>
      <c r="C13" s="20"/>
      <c r="D13" s="20"/>
      <c r="E13" s="20"/>
      <c r="F13" s="20"/>
      <c r="G13" s="20"/>
      <c r="H13" s="21"/>
      <c r="J13" s="11" t="s">
        <v>17</v>
      </c>
      <c r="K13" s="17" t="s">
        <v>33</v>
      </c>
      <c r="L13" s="14"/>
    </row>
    <row r="14" spans="2:12" ht="15.75">
      <c r="B14" s="39" t="s">
        <v>24</v>
      </c>
      <c r="C14" s="24"/>
      <c r="D14" s="24"/>
      <c r="E14" s="24"/>
      <c r="F14" s="24"/>
      <c r="G14" s="24"/>
      <c r="H14" s="25"/>
      <c r="J14" s="12" t="s">
        <v>2</v>
      </c>
      <c r="K14" s="10" t="s">
        <v>34</v>
      </c>
      <c r="L14" s="15"/>
    </row>
    <row r="15" spans="2:12" ht="18">
      <c r="B15" s="39"/>
      <c r="C15" s="24"/>
      <c r="D15" s="24"/>
      <c r="E15" s="24"/>
      <c r="F15" s="40" t="s">
        <v>3</v>
      </c>
      <c r="G15" s="41">
        <f>(D16*D18)+(D17*H18)/(D18+H18)</f>
        <v>10.133333333333333</v>
      </c>
      <c r="H15" s="25"/>
      <c r="J15" s="12" t="s">
        <v>4</v>
      </c>
      <c r="K15" s="10" t="s">
        <v>35</v>
      </c>
      <c r="L15" s="15"/>
    </row>
    <row r="16" spans="2:12" ht="15">
      <c r="B16" s="22" t="s">
        <v>25</v>
      </c>
      <c r="C16" s="24"/>
      <c r="D16" s="5">
        <v>18</v>
      </c>
      <c r="E16" s="24"/>
      <c r="F16" s="24"/>
      <c r="G16" s="24"/>
      <c r="H16" s="25"/>
      <c r="J16" s="12" t="s">
        <v>6</v>
      </c>
      <c r="K16" s="10" t="s">
        <v>36</v>
      </c>
      <c r="L16" s="15"/>
    </row>
    <row r="17" spans="2:12" ht="15">
      <c r="B17" s="22" t="s">
        <v>26</v>
      </c>
      <c r="C17" s="24"/>
      <c r="D17" s="6">
        <v>4</v>
      </c>
      <c r="E17" s="24"/>
      <c r="F17" s="24"/>
      <c r="G17" s="24"/>
      <c r="H17" s="25"/>
      <c r="J17" s="12" t="s">
        <v>8</v>
      </c>
      <c r="K17" s="10" t="s">
        <v>38</v>
      </c>
      <c r="L17" s="15"/>
    </row>
    <row r="18" spans="2:12" ht="15.75">
      <c r="B18" s="22" t="s">
        <v>27</v>
      </c>
      <c r="C18" s="24"/>
      <c r="D18" s="7">
        <v>0.4</v>
      </c>
      <c r="E18" s="24"/>
      <c r="F18" s="23" t="s">
        <v>28</v>
      </c>
      <c r="G18" s="24"/>
      <c r="H18" s="42">
        <f>60/D19-D18</f>
        <v>1.1</v>
      </c>
      <c r="J18" s="12" t="s">
        <v>10</v>
      </c>
      <c r="K18" s="10" t="s">
        <v>37</v>
      </c>
      <c r="L18" s="15"/>
    </row>
    <row r="19" spans="2:12" ht="15.75">
      <c r="B19" s="22" t="s">
        <v>29</v>
      </c>
      <c r="C19" s="24"/>
      <c r="D19" s="43">
        <f>D10</f>
        <v>40</v>
      </c>
      <c r="E19" s="24"/>
      <c r="F19" s="23" t="s">
        <v>30</v>
      </c>
      <c r="G19" s="24"/>
      <c r="H19" s="42">
        <f>H18/D18</f>
        <v>2.75</v>
      </c>
      <c r="J19" s="13" t="s">
        <v>31</v>
      </c>
      <c r="K19" s="18" t="s">
        <v>11</v>
      </c>
      <c r="L19" s="16"/>
    </row>
    <row r="20" spans="2:8" ht="15.75" thickBot="1">
      <c r="B20" s="31"/>
      <c r="C20" s="34"/>
      <c r="D20" s="34"/>
      <c r="E20" s="34"/>
      <c r="F20" s="34"/>
      <c r="G20" s="34"/>
      <c r="H20" s="37"/>
    </row>
    <row r="21" ht="15.75" thickBot="1"/>
    <row r="22" spans="2:12" ht="15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1"/>
    </row>
    <row r="23" spans="2:12" ht="15.75">
      <c r="B23" s="22"/>
      <c r="C23" s="23" t="s">
        <v>14</v>
      </c>
      <c r="D23" s="24"/>
      <c r="E23" s="24"/>
      <c r="F23" s="24"/>
      <c r="G23" s="24"/>
      <c r="H23" s="24"/>
      <c r="I23" s="27" t="s">
        <v>7</v>
      </c>
      <c r="J23" s="27" t="s">
        <v>18</v>
      </c>
      <c r="K23" s="27"/>
      <c r="L23" s="25"/>
    </row>
    <row r="24" spans="2:12" ht="15">
      <c r="B24" s="22"/>
      <c r="C24" s="24"/>
      <c r="D24" s="24"/>
      <c r="E24" s="24"/>
      <c r="F24" s="24"/>
      <c r="G24" s="24"/>
      <c r="H24" s="24"/>
      <c r="I24" s="27" t="s">
        <v>5</v>
      </c>
      <c r="J24" s="27" t="s">
        <v>19</v>
      </c>
      <c r="K24" s="27"/>
      <c r="L24" s="25"/>
    </row>
    <row r="25" spans="2:12" ht="15.75">
      <c r="B25" s="22"/>
      <c r="C25" s="24" t="s">
        <v>7</v>
      </c>
      <c r="D25" s="24">
        <f>D8</f>
        <v>40</v>
      </c>
      <c r="E25" s="24"/>
      <c r="F25" s="23" t="s">
        <v>17</v>
      </c>
      <c r="G25" s="23">
        <f>(D6*(G27-G28))-(D8/0.8)+(D8*0.8*(1-0.8)/0.8)</f>
        <v>136.25</v>
      </c>
      <c r="H25" s="24"/>
      <c r="I25" s="27" t="s">
        <v>12</v>
      </c>
      <c r="J25" s="27" t="s">
        <v>20</v>
      </c>
      <c r="K25" s="27"/>
      <c r="L25" s="25"/>
    </row>
    <row r="26" spans="2:12" ht="15">
      <c r="B26" s="22"/>
      <c r="C26" s="24" t="s">
        <v>5</v>
      </c>
      <c r="D26" s="24">
        <f>D9</f>
        <v>80</v>
      </c>
      <c r="E26" s="24"/>
      <c r="F26" s="24"/>
      <c r="G26" s="24"/>
      <c r="H26" s="24"/>
      <c r="I26" s="27" t="s">
        <v>13</v>
      </c>
      <c r="J26" s="27" t="s">
        <v>21</v>
      </c>
      <c r="K26" s="27"/>
      <c r="L26" s="25"/>
    </row>
    <row r="27" spans="2:12" ht="15">
      <c r="B27" s="22"/>
      <c r="C27" s="24" t="s">
        <v>12</v>
      </c>
      <c r="D27" s="8">
        <v>37</v>
      </c>
      <c r="E27" s="24"/>
      <c r="F27" s="24" t="s">
        <v>16</v>
      </c>
      <c r="G27" s="24">
        <f>760*POWER(2,(-D28/7000))</f>
        <v>760</v>
      </c>
      <c r="H27" s="24"/>
      <c r="I27" s="27" t="s">
        <v>16</v>
      </c>
      <c r="J27" s="27" t="s">
        <v>22</v>
      </c>
      <c r="K27" s="27"/>
      <c r="L27" s="25"/>
    </row>
    <row r="28" spans="2:12" ht="15">
      <c r="B28" s="22"/>
      <c r="C28" s="24" t="s">
        <v>13</v>
      </c>
      <c r="D28" s="9">
        <v>0</v>
      </c>
      <c r="E28" s="24"/>
      <c r="F28" s="24" t="s">
        <v>15</v>
      </c>
      <c r="G28" s="24">
        <f>47*POWER(3,(D27-37)/18.4)</f>
        <v>47</v>
      </c>
      <c r="H28" s="24"/>
      <c r="I28" s="27" t="s">
        <v>15</v>
      </c>
      <c r="J28" s="27" t="s">
        <v>23</v>
      </c>
      <c r="K28" s="27"/>
      <c r="L28" s="25"/>
    </row>
    <row r="29" spans="2:12" ht="15.75" thickBot="1">
      <c r="B29" s="31"/>
      <c r="C29" s="34"/>
      <c r="D29" s="34"/>
      <c r="E29" s="34"/>
      <c r="F29" s="34"/>
      <c r="G29" s="34"/>
      <c r="H29" s="34"/>
      <c r="I29" s="34"/>
      <c r="J29" s="34"/>
      <c r="K29" s="34"/>
      <c r="L29" s="37"/>
    </row>
    <row r="31" ht="15">
      <c r="C31" s="1" t="s">
        <v>39</v>
      </c>
    </row>
  </sheetData>
  <sheetProtection sheet="1" objects="1" scenarios="1"/>
  <printOptions/>
  <pageMargins left="0.75" right="0.75" top="1" bottom="1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Delgado. Pediatra Neonatólogo</dc:creator>
  <cp:keywords/>
  <dc:description>cdelgadob10@hotmail.com</dc:description>
  <cp:lastModifiedBy>José Uberos</cp:lastModifiedBy>
  <dcterms:created xsi:type="dcterms:W3CDTF">2002-08-29T02:18:38Z</dcterms:created>
  <dcterms:modified xsi:type="dcterms:W3CDTF">2017-05-23T12:01:14Z</dcterms:modified>
  <cp:category/>
  <cp:version/>
  <cp:contentType/>
  <cp:contentStatus/>
</cp:coreProperties>
</file>