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120" windowHeight="9120" activeTab="1"/>
  </bookViews>
  <sheets>
    <sheet name="Instructions" sheetId="1" r:id="rId1"/>
    <sheet name="Data Entry and Results" sheetId="2" r:id="rId2"/>
    <sheet name="Antoine Coefficient Constants" sheetId="3" r:id="rId3"/>
  </sheets>
  <definedNames>
    <definedName name="solver_adj" localSheetId="1" hidden="1">'Data Entry and Results'!$C$16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'Data Entry and Results'!$C$16</definedName>
    <definedName name="solver_lhs2" localSheetId="1" hidden="1">'Data Entry and Results'!#REF!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'Data Entry and Results'!$A$20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hs1" localSheetId="1" hidden="1">0.1</definedName>
    <definedName name="solver_rhs2" localSheetId="1" hidden="1">0.1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<sst xmlns="http://schemas.openxmlformats.org/spreadsheetml/2006/main" count="67" uniqueCount="65">
  <si>
    <t>created by Christopher Haslego, author of the Chemical Engineers' Resource Page (http://www.cheresources.com)</t>
  </si>
  <si>
    <t>Instructions for this spreadsheet:</t>
  </si>
  <si>
    <t>This spreadsheet will take the following inputs:</t>
  </si>
  <si>
    <t>Critical Temperatures and Pressures</t>
  </si>
  <si>
    <t>Molar Volumes</t>
  </si>
  <si>
    <t>Created by Christopher Haslego, author of the Chemical Engineers' Resource Page (http://www.cheresources.com)</t>
  </si>
  <si>
    <t>&lt;--enter data at yellow cells</t>
  </si>
  <si>
    <r>
      <t>T (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C)</t>
    </r>
  </si>
  <si>
    <t>Constants:</t>
  </si>
  <si>
    <t>Critical Pressure of Substance 1 in kPa =</t>
  </si>
  <si>
    <t>Critical Pressure of Substance 2 in kPa =</t>
  </si>
  <si>
    <t>Critical Temp of Substance 1 in Celsius=</t>
  </si>
  <si>
    <t>Critical Temp of Substance 2 in Celsius=</t>
  </si>
  <si>
    <r>
      <t>Molar Volume of Substance 1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/mol)=</t>
    </r>
  </si>
  <si>
    <r>
      <t>Molar Volume of Substance 2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/mol)=</t>
    </r>
  </si>
  <si>
    <t>Pressure of Distillation Process (kPa)=</t>
  </si>
  <si>
    <t>Antoine Equation Constants</t>
  </si>
  <si>
    <t>A=</t>
  </si>
  <si>
    <t>B=</t>
  </si>
  <si>
    <t>C=</t>
  </si>
  <si>
    <t>Chemical 1</t>
  </si>
  <si>
    <t>Chemical 2</t>
  </si>
  <si>
    <t>Vapor Pressure of a Liquid Solution</t>
  </si>
  <si>
    <t>Chemical 1=</t>
  </si>
  <si>
    <t>Chemical 2=</t>
  </si>
  <si>
    <t>Water</t>
  </si>
  <si>
    <t>MEG</t>
  </si>
  <si>
    <r>
      <t>P</t>
    </r>
    <r>
      <rPr>
        <vertAlign val="subscript"/>
        <sz val="12"/>
        <rFont val="Arial"/>
        <family val="2"/>
      </rPr>
      <t xml:space="preserve">v1 </t>
    </r>
    <r>
      <rPr>
        <sz val="12"/>
        <rFont val="Arial"/>
        <family val="2"/>
      </rPr>
      <t>(kPa)</t>
    </r>
  </si>
  <si>
    <r>
      <t>P</t>
    </r>
    <r>
      <rPr>
        <vertAlign val="subscript"/>
        <sz val="12"/>
        <rFont val="Arial"/>
        <family val="2"/>
      </rPr>
      <t xml:space="preserve">v2 </t>
    </r>
    <r>
      <rPr>
        <sz val="12"/>
        <rFont val="Arial"/>
        <family val="2"/>
      </rPr>
      <t>(kPa)</t>
    </r>
  </si>
  <si>
    <r>
      <t>T</t>
    </r>
    <r>
      <rPr>
        <vertAlign val="subscript"/>
        <sz val="12"/>
        <rFont val="Arial"/>
        <family val="2"/>
      </rPr>
      <t xml:space="preserve">r1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C)</t>
    </r>
  </si>
  <si>
    <r>
      <t>T</t>
    </r>
    <r>
      <rPr>
        <vertAlign val="subscript"/>
        <sz val="12"/>
        <rFont val="Arial"/>
        <family val="2"/>
      </rPr>
      <t xml:space="preserve">r2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C)</t>
    </r>
  </si>
  <si>
    <r>
      <t>f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2"/>
      </rPr>
      <t>(kPa)</t>
    </r>
  </si>
  <si>
    <r>
      <t>f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(kPa)</t>
    </r>
  </si>
  <si>
    <t>Compressibility</t>
  </si>
  <si>
    <r>
      <t>E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>P-FP(1+FP)</t>
    </r>
  </si>
  <si>
    <r>
      <t>(E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>P)(FP)</t>
    </r>
  </si>
  <si>
    <r>
      <t xml:space="preserve">Actvity Coeff. </t>
    </r>
    <r>
      <rPr>
        <vertAlign val="subscript"/>
        <sz val="12"/>
        <rFont val="Times New Roman"/>
        <family val="1"/>
      </rPr>
      <t>2</t>
    </r>
  </si>
  <si>
    <r>
      <t xml:space="preserve">Actvity Coeff. </t>
    </r>
    <r>
      <rPr>
        <vertAlign val="subscript"/>
        <sz val="12"/>
        <rFont val="Times New Roman"/>
        <family val="1"/>
      </rPr>
      <t>1</t>
    </r>
  </si>
  <si>
    <r>
      <t>C</t>
    </r>
    <r>
      <rPr>
        <vertAlign val="subscript"/>
        <sz val="12"/>
        <color indexed="9"/>
        <rFont val="Arial"/>
        <family val="2"/>
      </rPr>
      <t xml:space="preserve">1 </t>
    </r>
    <r>
      <rPr>
        <sz val="12"/>
        <color indexed="9"/>
        <rFont val="Arial"/>
        <family val="2"/>
      </rPr>
      <t>(kPa</t>
    </r>
    <r>
      <rPr>
        <vertAlign val="superscript"/>
        <sz val="12"/>
        <color indexed="9"/>
        <rFont val="Arial"/>
        <family val="2"/>
      </rPr>
      <t>-1/2</t>
    </r>
    <r>
      <rPr>
        <sz val="12"/>
        <color indexed="9"/>
        <rFont val="Arial"/>
        <family val="2"/>
      </rPr>
      <t>)</t>
    </r>
  </si>
  <si>
    <r>
      <t>C</t>
    </r>
    <r>
      <rPr>
        <vertAlign val="subscript"/>
        <sz val="12"/>
        <color indexed="9"/>
        <rFont val="Arial"/>
        <family val="2"/>
      </rPr>
      <t xml:space="preserve">2 </t>
    </r>
    <r>
      <rPr>
        <sz val="12"/>
        <color indexed="9"/>
        <rFont val="Arial"/>
        <family val="2"/>
      </rPr>
      <t>(kPa</t>
    </r>
    <r>
      <rPr>
        <vertAlign val="superscript"/>
        <sz val="12"/>
        <color indexed="9"/>
        <rFont val="Arial"/>
        <family val="2"/>
      </rPr>
      <t>-1/2</t>
    </r>
    <r>
      <rPr>
        <sz val="12"/>
        <color indexed="9"/>
        <rFont val="Arial"/>
        <family val="2"/>
      </rPr>
      <t>)</t>
    </r>
  </si>
  <si>
    <r>
      <t>D</t>
    </r>
    <r>
      <rPr>
        <vertAlign val="subscript"/>
        <sz val="12"/>
        <color indexed="9"/>
        <rFont val="Arial"/>
        <family val="2"/>
      </rPr>
      <t xml:space="preserve">1 </t>
    </r>
    <r>
      <rPr>
        <sz val="12"/>
        <color indexed="9"/>
        <rFont val="Arial"/>
        <family val="2"/>
      </rPr>
      <t>(kPa</t>
    </r>
    <r>
      <rPr>
        <vertAlign val="superscript"/>
        <sz val="12"/>
        <color indexed="9"/>
        <rFont val="Arial"/>
        <family val="2"/>
      </rPr>
      <t>-1</t>
    </r>
    <r>
      <rPr>
        <sz val="12"/>
        <color indexed="9"/>
        <rFont val="Arial"/>
        <family val="2"/>
      </rPr>
      <t>)</t>
    </r>
  </si>
  <si>
    <r>
      <t>D</t>
    </r>
    <r>
      <rPr>
        <vertAlign val="subscript"/>
        <sz val="12"/>
        <color indexed="9"/>
        <rFont val="Arial"/>
        <family val="2"/>
      </rPr>
      <t xml:space="preserve">2 </t>
    </r>
    <r>
      <rPr>
        <sz val="12"/>
        <color indexed="9"/>
        <rFont val="Arial"/>
        <family val="2"/>
      </rPr>
      <t>(kPa</t>
    </r>
    <r>
      <rPr>
        <vertAlign val="superscript"/>
        <sz val="12"/>
        <color indexed="9"/>
        <rFont val="Arial"/>
        <family val="2"/>
      </rPr>
      <t>-1</t>
    </r>
    <r>
      <rPr>
        <sz val="12"/>
        <color indexed="9"/>
        <rFont val="Arial"/>
        <family val="2"/>
      </rPr>
      <t>)</t>
    </r>
  </si>
  <si>
    <r>
      <t>E (kPa</t>
    </r>
    <r>
      <rPr>
        <vertAlign val="superscript"/>
        <sz val="12"/>
        <color indexed="9"/>
        <rFont val="Arial"/>
        <family val="2"/>
      </rPr>
      <t>-1</t>
    </r>
    <r>
      <rPr>
        <sz val="12"/>
        <color indexed="9"/>
        <rFont val="Arial"/>
        <family val="2"/>
      </rPr>
      <t>)</t>
    </r>
  </si>
  <si>
    <r>
      <t>F (kPa</t>
    </r>
    <r>
      <rPr>
        <vertAlign val="superscript"/>
        <sz val="12"/>
        <color indexed="9"/>
        <rFont val="Arial"/>
        <family val="2"/>
      </rPr>
      <t>-1</t>
    </r>
    <r>
      <rPr>
        <sz val="12"/>
        <color indexed="9"/>
        <rFont val="Arial"/>
        <family val="2"/>
      </rPr>
      <t>)</t>
    </r>
  </si>
  <si>
    <t>Vapor Pressure of Solution=</t>
  </si>
  <si>
    <t>kPa</t>
  </si>
  <si>
    <t>Mole Fraction of Chemical 1 in Liquid</t>
  </si>
  <si>
    <t>Mole Fraction of Chemical 1 in Vapor</t>
  </si>
  <si>
    <t>Mole Fraction of Chemical 2 in Liquid</t>
  </si>
  <si>
    <t>Mole Fraction of Chemical 2 in Vapor</t>
  </si>
  <si>
    <t>Reduced Temperatures</t>
  </si>
  <si>
    <t>Liquid Composition of one component</t>
  </si>
  <si>
    <t>Temperature</t>
  </si>
  <si>
    <t xml:space="preserve">The vapor pressure of the two liquid solution will appear at the top of the sheet.  </t>
  </si>
  <si>
    <r>
      <t>The true vapor pressure of each component (also called fugacity) in labeled f</t>
    </r>
    <r>
      <rPr>
        <vertAlign val="superscript"/>
        <sz val="10"/>
        <rFont val="Arial"/>
        <family val="2"/>
      </rPr>
      <t>0</t>
    </r>
  </si>
  <si>
    <t>vapor pressure of each comp</t>
  </si>
  <si>
    <t>The error associated with this method is +/- 1.00%</t>
  </si>
  <si>
    <t>Simply input the data into the yellow cells and click on the "Solve Spreadsheet" button.**</t>
  </si>
  <si>
    <t>**The spreadsheet does not have to solved to get the vapor pressure of the solution, only to get the compressibility factor.</t>
  </si>
  <si>
    <t>This value only influenced the activity coefficients and has no bearing on the vapor pressure of the solution.</t>
  </si>
  <si>
    <t xml:space="preserve">ie.  If you don't need the activity coefficients or the compressiblity factor, don't bother solving the spreadsheet, just change </t>
  </si>
  <si>
    <t>your inputs</t>
  </si>
  <si>
    <t>**Note that only chemicals marked "Eq 1" are for use on the spreadsheet.</t>
  </si>
  <si>
    <t>0-60</t>
  </si>
  <si>
    <t>60-150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</si>
</sst>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000"/>
    <numFmt numFmtId="167" formatCode="0.0000000"/>
    <numFmt numFmtId="168" formatCode="0.00000000000000000"/>
    <numFmt numFmtId="169" formatCode="0.0000"/>
    <numFmt numFmtId="170" formatCode="0.000000000"/>
    <numFmt numFmtId="171" formatCode="0.00000"/>
  </numFmts>
  <fonts count="23">
    <font>
      <sz val="10"/>
      <name val="Arial"/>
      <family val="0"/>
    </font>
    <font>
      <vertAlign val="superscript"/>
      <sz val="10"/>
      <name val="Arial"/>
      <family val="2"/>
    </font>
    <font>
      <sz val="10"/>
      <name val="Math A"/>
      <family val="1"/>
    </font>
    <font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vertAlign val="superscript"/>
      <sz val="12"/>
      <color indexed="9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12"/>
      <color indexed="9"/>
      <name val="Arial"/>
      <family val="2"/>
    </font>
    <font>
      <b/>
      <i/>
      <sz val="16"/>
      <color indexed="12"/>
      <name val="Arial"/>
      <family val="2"/>
    </font>
    <font>
      <sz val="10"/>
      <color indexed="12"/>
      <name val="Arial"/>
      <family val="2"/>
    </font>
    <font>
      <b/>
      <i/>
      <sz val="14"/>
      <color indexed="12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7" fillId="0" borderId="0" xfId="0" applyFont="1" applyAlignment="1">
      <alignment/>
    </xf>
    <xf numFmtId="0" fontId="0" fillId="2" borderId="4" xfId="0" applyFill="1" applyBorder="1" applyAlignment="1">
      <alignment horizontal="right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right"/>
    </xf>
    <xf numFmtId="0" fontId="16" fillId="2" borderId="12" xfId="0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7" fontId="15" fillId="0" borderId="0" xfId="0" applyNumberFormat="1" applyFont="1" applyFill="1" applyBorder="1" applyAlignment="1">
      <alignment/>
    </xf>
    <xf numFmtId="0" fontId="19" fillId="3" borderId="2" xfId="0" applyFont="1" applyFill="1" applyBorder="1" applyAlignment="1">
      <alignment/>
    </xf>
    <xf numFmtId="0" fontId="20" fillId="3" borderId="15" xfId="0" applyFont="1" applyFill="1" applyBorder="1" applyAlignment="1">
      <alignment/>
    </xf>
    <xf numFmtId="169" fontId="21" fillId="3" borderId="15" xfId="0" applyNumberFormat="1" applyFont="1" applyFill="1" applyBorder="1" applyAlignment="1">
      <alignment/>
    </xf>
    <xf numFmtId="0" fontId="21" fillId="3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right"/>
    </xf>
    <xf numFmtId="0" fontId="0" fillId="0" borderId="5" xfId="0" applyFill="1" applyBorder="1" applyAlignment="1">
      <alignment/>
    </xf>
    <xf numFmtId="0" fontId="9" fillId="2" borderId="1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0" fillId="3" borderId="16" xfId="0" applyFill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right"/>
    </xf>
    <xf numFmtId="164" fontId="0" fillId="0" borderId="8" xfId="0" applyNumberFormat="1" applyBorder="1" applyAlignment="1">
      <alignment/>
    </xf>
    <xf numFmtId="164" fontId="0" fillId="0" borderId="7" xfId="0" applyNumberFormat="1" applyBorder="1" applyAlignment="1">
      <alignment horizontal="right"/>
    </xf>
    <xf numFmtId="164" fontId="0" fillId="0" borderId="19" xfId="0" applyNumberFormat="1" applyBorder="1" applyAlignment="1">
      <alignment/>
    </xf>
    <xf numFmtId="0" fontId="0" fillId="3" borderId="20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21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164" fontId="0" fillId="3" borderId="14" xfId="0" applyNumberFormat="1" applyFill="1" applyBorder="1" applyAlignment="1" applyProtection="1">
      <alignment/>
      <protection locked="0"/>
    </xf>
    <xf numFmtId="169" fontId="0" fillId="0" borderId="14" xfId="0" applyNumberFormat="1" applyBorder="1" applyAlignment="1" applyProtection="1">
      <alignment/>
      <protection locked="0"/>
    </xf>
    <xf numFmtId="170" fontId="1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  <xf numFmtId="169" fontId="15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11</xdr:row>
      <xdr:rowOff>180975</xdr:rowOff>
    </xdr:from>
    <xdr:to>
      <xdr:col>1</xdr:col>
      <xdr:colOff>952500</xdr:colOff>
      <xdr:row>14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505075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10</xdr:row>
      <xdr:rowOff>28575</xdr:rowOff>
    </xdr:from>
    <xdr:to>
      <xdr:col>5</xdr:col>
      <xdr:colOff>314325</xdr:colOff>
      <xdr:row>13</xdr:row>
      <xdr:rowOff>123825</xdr:rowOff>
    </xdr:to>
    <xdr:sp>
      <xdr:nvSpPr>
        <xdr:cNvPr id="2" name="Line 4"/>
        <xdr:cNvSpPr>
          <a:spLocks/>
        </xdr:cNvSpPr>
      </xdr:nvSpPr>
      <xdr:spPr>
        <a:xfrm>
          <a:off x="5905500" y="21907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10</xdr:row>
      <xdr:rowOff>9525</xdr:rowOff>
    </xdr:from>
    <xdr:to>
      <xdr:col>6</xdr:col>
      <xdr:colOff>409575</xdr:colOff>
      <xdr:row>13</xdr:row>
      <xdr:rowOff>123825</xdr:rowOff>
    </xdr:to>
    <xdr:sp>
      <xdr:nvSpPr>
        <xdr:cNvPr id="3" name="Line 5"/>
        <xdr:cNvSpPr>
          <a:spLocks/>
        </xdr:cNvSpPr>
      </xdr:nvSpPr>
      <xdr:spPr>
        <a:xfrm>
          <a:off x="6715125" y="21717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10</xdr:row>
      <xdr:rowOff>104775</xdr:rowOff>
    </xdr:from>
    <xdr:to>
      <xdr:col>6</xdr:col>
      <xdr:colOff>609600</xdr:colOff>
      <xdr:row>12</xdr:row>
      <xdr:rowOff>209550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695950" y="2266950"/>
          <a:ext cx="12192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correct or "real" values..also called fugacity.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8</xdr:col>
      <xdr:colOff>400050</xdr:colOff>
      <xdr:row>57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5857875" cy="885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57</xdr:row>
      <xdr:rowOff>123825</xdr:rowOff>
    </xdr:from>
    <xdr:to>
      <xdr:col>8</xdr:col>
      <xdr:colOff>400050</xdr:colOff>
      <xdr:row>109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353550"/>
          <a:ext cx="5715000" cy="842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109</xdr:row>
      <xdr:rowOff>133350</xdr:rowOff>
    </xdr:from>
    <xdr:to>
      <xdr:col>8</xdr:col>
      <xdr:colOff>419100</xdr:colOff>
      <xdr:row>162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7783175"/>
          <a:ext cx="5629275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161</xdr:row>
      <xdr:rowOff>133350</xdr:rowOff>
    </xdr:from>
    <xdr:to>
      <xdr:col>8</xdr:col>
      <xdr:colOff>447675</xdr:colOff>
      <xdr:row>213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26203275"/>
          <a:ext cx="5591175" cy="829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212</xdr:row>
      <xdr:rowOff>133350</xdr:rowOff>
    </xdr:from>
    <xdr:to>
      <xdr:col>8</xdr:col>
      <xdr:colOff>514350</xdr:colOff>
      <xdr:row>265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34461450"/>
          <a:ext cx="5648325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264</xdr:row>
      <xdr:rowOff>152400</xdr:rowOff>
    </xdr:from>
    <xdr:to>
      <xdr:col>9</xdr:col>
      <xdr:colOff>0</xdr:colOff>
      <xdr:row>317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" y="42900600"/>
          <a:ext cx="5657850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316</xdr:row>
      <xdr:rowOff>152400</xdr:rowOff>
    </xdr:from>
    <xdr:to>
      <xdr:col>9</xdr:col>
      <xdr:colOff>76200</xdr:colOff>
      <xdr:row>369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51320700"/>
          <a:ext cx="5695950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369</xdr:row>
      <xdr:rowOff>66675</xdr:rowOff>
    </xdr:from>
    <xdr:to>
      <xdr:col>9</xdr:col>
      <xdr:colOff>95250</xdr:colOff>
      <xdr:row>421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3400" y="59817000"/>
          <a:ext cx="5629275" cy="845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421</xdr:row>
      <xdr:rowOff>66675</xdr:rowOff>
    </xdr:from>
    <xdr:to>
      <xdr:col>9</xdr:col>
      <xdr:colOff>180975</xdr:colOff>
      <xdr:row>474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0550" y="68237100"/>
          <a:ext cx="5657850" cy="855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474</xdr:row>
      <xdr:rowOff>76200</xdr:rowOff>
    </xdr:from>
    <xdr:to>
      <xdr:col>9</xdr:col>
      <xdr:colOff>276225</xdr:colOff>
      <xdr:row>526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5325" y="76828650"/>
          <a:ext cx="5648325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526</xdr:row>
      <xdr:rowOff>85725</xdr:rowOff>
    </xdr:from>
    <xdr:to>
      <xdr:col>10</xdr:col>
      <xdr:colOff>114300</xdr:colOff>
      <xdr:row>581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0525" y="85258275"/>
          <a:ext cx="6400800" cy="889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579</xdr:row>
      <xdr:rowOff>114300</xdr:rowOff>
    </xdr:from>
    <xdr:to>
      <xdr:col>9</xdr:col>
      <xdr:colOff>323850</xdr:colOff>
      <xdr:row>632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76300" y="93868875"/>
          <a:ext cx="5514975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631</xdr:row>
      <xdr:rowOff>114300</xdr:rowOff>
    </xdr:from>
    <xdr:to>
      <xdr:col>9</xdr:col>
      <xdr:colOff>457200</xdr:colOff>
      <xdr:row>683</xdr:row>
      <xdr:rowOff>85725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28675" y="102288975"/>
          <a:ext cx="5695950" cy="839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683</xdr:row>
      <xdr:rowOff>123825</xdr:rowOff>
    </xdr:from>
    <xdr:to>
      <xdr:col>9</xdr:col>
      <xdr:colOff>495300</xdr:colOff>
      <xdr:row>736</xdr:row>
      <xdr:rowOff>28575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0125" y="110718600"/>
          <a:ext cx="5562600" cy="848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735</xdr:row>
      <xdr:rowOff>114300</xdr:rowOff>
    </xdr:from>
    <xdr:to>
      <xdr:col>9</xdr:col>
      <xdr:colOff>600075</xdr:colOff>
      <xdr:row>787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00" y="119129175"/>
          <a:ext cx="5715000" cy="830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786</xdr:row>
      <xdr:rowOff>95250</xdr:rowOff>
    </xdr:from>
    <xdr:to>
      <xdr:col>9</xdr:col>
      <xdr:colOff>533400</xdr:colOff>
      <xdr:row>839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6325" y="127368300"/>
          <a:ext cx="5524500" cy="848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838</xdr:row>
      <xdr:rowOff>133350</xdr:rowOff>
    </xdr:from>
    <xdr:to>
      <xdr:col>10</xdr:col>
      <xdr:colOff>95250</xdr:colOff>
      <xdr:row>891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57275" y="135826500"/>
          <a:ext cx="5715000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890</xdr:row>
      <xdr:rowOff>104775</xdr:rowOff>
    </xdr:from>
    <xdr:to>
      <xdr:col>10</xdr:col>
      <xdr:colOff>209550</xdr:colOff>
      <xdr:row>901</xdr:row>
      <xdr:rowOff>28575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28725" y="144218025"/>
          <a:ext cx="5657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workbookViewId="0" topLeftCell="A1">
      <selection activeCell="A1" sqref="A1"/>
    </sheetView>
  </sheetViews>
  <sheetFormatPr defaultColWidth="9.140625" defaultRowHeight="12.75"/>
  <sheetData>
    <row r="1" ht="18">
      <c r="A1" s="4" t="s">
        <v>22</v>
      </c>
    </row>
    <row r="2" ht="12.75">
      <c r="A2" t="s">
        <v>0</v>
      </c>
    </row>
    <row r="4" ht="12.75">
      <c r="A4" s="8" t="s">
        <v>1</v>
      </c>
    </row>
    <row r="6" spans="1:6" ht="12.75">
      <c r="A6" t="s">
        <v>2</v>
      </c>
      <c r="F6" t="s">
        <v>52</v>
      </c>
    </row>
    <row r="7" ht="12.75">
      <c r="F7" t="s">
        <v>51</v>
      </c>
    </row>
    <row r="8" ht="12.75">
      <c r="F8" t="s">
        <v>3</v>
      </c>
    </row>
    <row r="9" ht="12.75">
      <c r="F9" t="s">
        <v>4</v>
      </c>
    </row>
    <row r="12" ht="12.75">
      <c r="A12" t="s">
        <v>57</v>
      </c>
    </row>
    <row r="13" ht="12.75">
      <c r="A13" t="s">
        <v>53</v>
      </c>
    </row>
    <row r="14" ht="14.25">
      <c r="A14" t="s">
        <v>54</v>
      </c>
    </row>
    <row r="15" ht="12.75">
      <c r="A15" t="s">
        <v>56</v>
      </c>
    </row>
    <row r="17" ht="12.75">
      <c r="A17" t="s">
        <v>58</v>
      </c>
    </row>
    <row r="18" ht="12.75">
      <c r="A18" t="s">
        <v>59</v>
      </c>
    </row>
    <row r="19" ht="12.75">
      <c r="A19" t="s">
        <v>60</v>
      </c>
    </row>
    <row r="20" ht="12.75">
      <c r="A20" t="s">
        <v>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Y72"/>
  <sheetViews>
    <sheetView tabSelected="1" zoomScale="80" zoomScaleNormal="80" workbookViewId="0" topLeftCell="A1">
      <selection activeCell="A11" sqref="A11"/>
    </sheetView>
  </sheetViews>
  <sheetFormatPr defaultColWidth="9.140625" defaultRowHeight="12.75"/>
  <cols>
    <col min="1" max="1" width="11.7109375" style="0" customWidth="1"/>
    <col min="2" max="2" width="19.57421875" style="0" customWidth="1"/>
    <col min="3" max="3" width="17.140625" style="0" customWidth="1"/>
    <col min="4" max="4" width="17.28125" style="0" customWidth="1"/>
    <col min="5" max="5" width="18.140625" style="0" customWidth="1"/>
    <col min="6" max="6" width="10.7109375" style="0" customWidth="1"/>
    <col min="7" max="7" width="13.28125" style="0" customWidth="1"/>
    <col min="8" max="8" width="14.28125" style="0" customWidth="1"/>
    <col min="10" max="11" width="10.00390625" style="0" customWidth="1"/>
    <col min="12" max="12" width="12.7109375" style="0" customWidth="1"/>
    <col min="13" max="13" width="11.8515625" style="0" customWidth="1"/>
    <col min="14" max="14" width="10.421875" style="0" customWidth="1"/>
    <col min="15" max="15" width="9.57421875" style="0" customWidth="1"/>
    <col min="16" max="16" width="13.28125" style="0" customWidth="1"/>
  </cols>
  <sheetData>
    <row r="1" ht="18">
      <c r="A1" s="4" t="s">
        <v>22</v>
      </c>
    </row>
    <row r="2" ht="12.75">
      <c r="A2" s="5" t="s">
        <v>5</v>
      </c>
    </row>
    <row r="3" ht="13.5" thickBot="1"/>
    <row r="4" spans="2:9" ht="21" thickBot="1">
      <c r="B4" s="32" t="s">
        <v>23</v>
      </c>
      <c r="C4" s="63" t="s">
        <v>25</v>
      </c>
      <c r="E4" s="42" t="s">
        <v>44</v>
      </c>
      <c r="F4" s="43"/>
      <c r="G4" s="43"/>
      <c r="H4" s="44">
        <f>F16+G16</f>
        <v>51.700525547688166</v>
      </c>
      <c r="I4" s="45" t="s">
        <v>45</v>
      </c>
    </row>
    <row r="5" spans="2:25" ht="12.75">
      <c r="B5" s="32" t="s">
        <v>24</v>
      </c>
      <c r="C5" s="63" t="s">
        <v>26</v>
      </c>
      <c r="R5" s="1"/>
      <c r="S5" s="1"/>
      <c r="T5" s="1"/>
      <c r="U5" s="1"/>
      <c r="V5" s="1"/>
      <c r="W5" s="1"/>
      <c r="X5" s="1"/>
      <c r="Y5" s="1"/>
    </row>
    <row r="6" spans="18:25" ht="13.5" thickBot="1">
      <c r="R6" s="1"/>
      <c r="S6" s="1"/>
      <c r="T6" s="1"/>
      <c r="U6" s="1"/>
      <c r="V6" s="1"/>
      <c r="W6" s="1"/>
      <c r="X6" s="1"/>
      <c r="Y6" s="1"/>
    </row>
    <row r="7" spans="1:25" ht="13.5" thickBot="1">
      <c r="A7" s="51"/>
      <c r="B7" t="s">
        <v>6</v>
      </c>
      <c r="R7" s="1"/>
      <c r="S7" s="1"/>
      <c r="T7" s="1"/>
      <c r="U7" s="1"/>
      <c r="V7" s="1"/>
      <c r="W7" s="1"/>
      <c r="X7" s="1"/>
      <c r="Y7" s="1"/>
    </row>
    <row r="8" spans="6:25" ht="16.5" customHeight="1" thickBot="1">
      <c r="F8" s="6" t="s">
        <v>55</v>
      </c>
      <c r="G8" s="7"/>
      <c r="H8" s="6"/>
      <c r="I8" s="47" t="s">
        <v>50</v>
      </c>
      <c r="R8" s="1"/>
      <c r="S8" s="1"/>
      <c r="T8" s="1"/>
      <c r="U8" s="1"/>
      <c r="V8" s="1"/>
      <c r="W8" s="1"/>
      <c r="X8" s="1"/>
      <c r="Y8" s="1"/>
    </row>
    <row r="9" spans="1:25" ht="35.25" customHeight="1" thickBot="1">
      <c r="A9" s="9" t="s">
        <v>7</v>
      </c>
      <c r="B9" s="46" t="s">
        <v>46</v>
      </c>
      <c r="C9" s="46" t="s">
        <v>47</v>
      </c>
      <c r="D9" s="46" t="s">
        <v>48</v>
      </c>
      <c r="E9" s="46" t="s">
        <v>49</v>
      </c>
      <c r="F9" s="33" t="s">
        <v>27</v>
      </c>
      <c r="G9" s="33" t="s">
        <v>28</v>
      </c>
      <c r="H9" s="49" t="s">
        <v>29</v>
      </c>
      <c r="I9" s="50" t="s">
        <v>30</v>
      </c>
      <c r="R9" s="1"/>
      <c r="S9" s="1"/>
      <c r="T9" s="1"/>
      <c r="U9" s="1"/>
      <c r="V9" s="1"/>
      <c r="W9" s="1"/>
      <c r="X9" s="1"/>
      <c r="Y9" s="1"/>
    </row>
    <row r="10" spans="1:25" ht="13.5" thickBot="1">
      <c r="A10" s="60">
        <v>100</v>
      </c>
      <c r="B10" s="61">
        <v>0.5</v>
      </c>
      <c r="C10" s="48">
        <f>$F$10/($F$10+$G$10)</f>
        <v>0.9791951992462974</v>
      </c>
      <c r="D10" s="13">
        <f>1-B10</f>
        <v>0.5</v>
      </c>
      <c r="E10" s="13">
        <f>G10/(F10+G10)</f>
        <v>0.020804800753702626</v>
      </c>
      <c r="F10" s="14">
        <f>(B10*(10^($E$28-($E$29/($A$10+$E$30)))))*(101.325/760)</f>
        <v>50.66136964685835</v>
      </c>
      <c r="G10" s="14">
        <f>(D10*(10^($F$28-($F$29/($A$10+$F$30)))))*(101.325/760)</f>
        <v>1.0763938612279214</v>
      </c>
      <c r="H10" s="13">
        <f>(A10+273)/($G$21+273)</f>
        <v>0.5763733292127019</v>
      </c>
      <c r="I10" s="21">
        <f>(A10+273)/($G$22+273)</f>
        <v>0.6475694444444444</v>
      </c>
      <c r="R10" s="1"/>
      <c r="S10" s="1"/>
      <c r="T10" s="1"/>
      <c r="U10" s="1"/>
      <c r="V10" s="1"/>
      <c r="W10" s="1"/>
      <c r="X10" s="1"/>
      <c r="Y10" s="1"/>
    </row>
    <row r="11" spans="1:25" ht="12.75">
      <c r="A11" s="10"/>
      <c r="B11" s="10"/>
      <c r="C11" s="10"/>
      <c r="D11" s="11"/>
      <c r="E11" s="11"/>
      <c r="F11" s="12"/>
      <c r="G11" s="12"/>
      <c r="H11" s="11"/>
      <c r="R11" s="1"/>
      <c r="S11" s="1"/>
      <c r="T11" s="1"/>
      <c r="U11" s="1"/>
      <c r="V11" s="1"/>
      <c r="W11" s="1"/>
      <c r="X11" s="1"/>
      <c r="Y11" s="1"/>
    </row>
    <row r="12" spans="2:25" ht="19.5">
      <c r="B12" s="36" t="s">
        <v>38</v>
      </c>
      <c r="C12" s="36" t="s">
        <v>39</v>
      </c>
      <c r="D12" s="36" t="s">
        <v>40</v>
      </c>
      <c r="E12" s="36" t="s">
        <v>41</v>
      </c>
      <c r="F12" s="36" t="s">
        <v>42</v>
      </c>
      <c r="G12" s="36" t="s">
        <v>43</v>
      </c>
      <c r="R12" s="1"/>
      <c r="S12" s="1"/>
      <c r="T12" s="1"/>
      <c r="U12" s="1"/>
      <c r="V12" s="1"/>
      <c r="W12" s="1"/>
      <c r="X12" s="1"/>
      <c r="Y12" s="1"/>
    </row>
    <row r="13" spans="2:25" ht="18.75" customHeight="1">
      <c r="B13" s="39">
        <f>((0.062)/((H10^2.5)*($G$19)))^0.5</f>
        <v>0.0033329697816632696</v>
      </c>
      <c r="C13" s="39">
        <f>((0.062)/((I10^2.5)*($G$20)))^0.5</f>
        <v>0.004942867729719148</v>
      </c>
      <c r="D13" s="40">
        <f>((0.0126)/((H10)*($G$19)))</f>
        <v>9.878645989718513E-07</v>
      </c>
      <c r="E13" s="40">
        <f>((0.0126)/((I10)*($G$20)))</f>
        <v>2.5874165763504654E-06</v>
      </c>
      <c r="F13" s="41">
        <f>C10*B13+E10*C13</f>
        <v>0.0033664633877063667</v>
      </c>
      <c r="G13" s="41">
        <f>C10*D13+E10*E13</f>
        <v>1.0211429591564044E-06</v>
      </c>
      <c r="R13" s="1"/>
      <c r="S13" s="1"/>
      <c r="T13" s="1"/>
      <c r="U13" s="1"/>
      <c r="V13" s="1"/>
      <c r="W13" s="1"/>
      <c r="X13" s="1"/>
      <c r="Y13" s="1"/>
    </row>
    <row r="14" spans="1:25" ht="13.5" thickBot="1">
      <c r="A14" s="10"/>
      <c r="B14" s="10"/>
      <c r="C14" s="11"/>
      <c r="D14" s="11"/>
      <c r="E14" s="12"/>
      <c r="F14" s="12"/>
      <c r="G14" s="11"/>
      <c r="R14" s="1"/>
      <c r="S14" s="1"/>
      <c r="T14" s="1"/>
      <c r="U14" s="1"/>
      <c r="V14" s="1"/>
      <c r="W14" s="1"/>
      <c r="X14" s="1"/>
      <c r="Y14" s="1"/>
    </row>
    <row r="15" spans="1:25" ht="20.25" thickBot="1">
      <c r="A15" s="36" t="s">
        <v>34</v>
      </c>
      <c r="B15" s="36" t="s">
        <v>35</v>
      </c>
      <c r="C15" s="37" t="s">
        <v>33</v>
      </c>
      <c r="D15" s="38" t="s">
        <v>37</v>
      </c>
      <c r="E15" s="38" t="s">
        <v>36</v>
      </c>
      <c r="F15" s="34" t="s">
        <v>31</v>
      </c>
      <c r="G15" s="35" t="s">
        <v>32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66">
        <f>(F13^2)*($G$25)-((G13*$G$25)*(1+G13*$G$25))</f>
        <v>0.0010448458836124286</v>
      </c>
      <c r="B16" s="66">
        <f>((F13^2)*($G$25))*(G13*$G$25)</f>
        <v>1.1881398526950692E-07</v>
      </c>
      <c r="C16" s="65">
        <v>0.9989540394928816</v>
      </c>
      <c r="D16" s="2">
        <f>EXP(((C16-1)*(D13/G13))-LN(C16-(G13*$G$25))-(((F13^2)/G13)*(((2*B13)/F13)-(D13/G13))*(LN(1+(G13*$G$25/C16)))))</f>
        <v>0.9989746870138463</v>
      </c>
      <c r="E16" s="2">
        <f>EXP(((C16-1)*(E13/G13))-LN(C16-(G13*$G$25))-(((F13^2)/G13)*(((2*C13)/F13)-(E13/G13))*(LN(1+(G13*$G$25/C16)))))</f>
        <v>0.998038834536394</v>
      </c>
      <c r="F16" s="3">
        <f>(D16*F10*EXP($G$23*($G$25-F10)/(A10+273)/0.008314))</f>
        <v>50.62431076290572</v>
      </c>
      <c r="G16" s="3">
        <f>E16*G10*EXP($G$24*($G$25-G10)/(A10+273)/0.008314)</f>
        <v>1.0762147847824435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3.5" thickBot="1">
      <c r="A17" s="10"/>
      <c r="B17" s="10"/>
      <c r="C17" s="10"/>
      <c r="D17" s="11"/>
      <c r="E17" s="11"/>
      <c r="F17" s="12"/>
      <c r="G17" s="12"/>
      <c r="H17" s="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54"/>
      <c r="B18" s="54"/>
      <c r="C18" s="10"/>
      <c r="D18" s="52" t="s">
        <v>8</v>
      </c>
      <c r="E18" s="53"/>
      <c r="F18" s="53"/>
      <c r="G18" s="17"/>
      <c r="H18" s="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54"/>
      <c r="B19" s="54"/>
      <c r="C19" s="10"/>
      <c r="D19" s="18" t="s">
        <v>9</v>
      </c>
      <c r="E19" s="54"/>
      <c r="F19" s="54"/>
      <c r="G19" s="62">
        <v>22129.38</v>
      </c>
      <c r="H19" s="1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71">
        <f>C16^3-C16^2+(A16*C16)+(B16)</f>
        <v>9.824539829784956E-08</v>
      </c>
      <c r="B20" s="54"/>
      <c r="C20" s="1"/>
      <c r="D20" s="18" t="s">
        <v>10</v>
      </c>
      <c r="E20" s="54"/>
      <c r="F20" s="54"/>
      <c r="G20" s="62">
        <v>7520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1"/>
      <c r="B21" s="11"/>
      <c r="C21" s="1"/>
      <c r="D21" s="18" t="s">
        <v>11</v>
      </c>
      <c r="E21" s="54"/>
      <c r="F21" s="54"/>
      <c r="G21" s="62">
        <v>374.15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4:9" ht="12.75">
      <c r="D22" s="18" t="s">
        <v>12</v>
      </c>
      <c r="E22" s="54"/>
      <c r="F22" s="54"/>
      <c r="G22" s="62">
        <v>303</v>
      </c>
      <c r="I22" s="1"/>
    </row>
    <row r="23" spans="4:9" ht="14.25">
      <c r="D23" s="18" t="s">
        <v>13</v>
      </c>
      <c r="E23" s="54"/>
      <c r="F23" s="54"/>
      <c r="G23" s="62">
        <v>1.8E-05</v>
      </c>
      <c r="I23" s="1"/>
    </row>
    <row r="24" spans="1:9" ht="14.25">
      <c r="A24" s="11"/>
      <c r="B24" s="11"/>
      <c r="C24" s="15"/>
      <c r="D24" s="18" t="s">
        <v>14</v>
      </c>
      <c r="E24" s="54"/>
      <c r="F24" s="54"/>
      <c r="G24" s="62">
        <v>5.558E-05</v>
      </c>
      <c r="H24" s="16"/>
      <c r="I24" s="1"/>
    </row>
    <row r="25" spans="1:9" ht="12.75">
      <c r="A25" s="11"/>
      <c r="B25" s="11"/>
      <c r="C25" s="15"/>
      <c r="D25" s="18" t="s">
        <v>15</v>
      </c>
      <c r="E25" s="54"/>
      <c r="F25" s="54"/>
      <c r="G25" s="62">
        <v>101.325</v>
      </c>
      <c r="H25" s="16"/>
      <c r="I25" s="1"/>
    </row>
    <row r="26" spans="1:9" ht="12.75">
      <c r="A26" s="11"/>
      <c r="B26" s="11"/>
      <c r="C26" s="15"/>
      <c r="D26" s="18" t="s">
        <v>16</v>
      </c>
      <c r="E26" s="54"/>
      <c r="F26" s="54"/>
      <c r="G26" s="19"/>
      <c r="H26" s="16"/>
      <c r="I26" s="1"/>
    </row>
    <row r="27" spans="1:8" ht="12.75">
      <c r="A27" s="11"/>
      <c r="B27" s="11"/>
      <c r="C27" s="15"/>
      <c r="D27" s="18"/>
      <c r="E27" s="54" t="s">
        <v>20</v>
      </c>
      <c r="F27" s="55" t="s">
        <v>21</v>
      </c>
      <c r="G27" s="19"/>
      <c r="H27" s="16"/>
    </row>
    <row r="28" spans="1:8" ht="12.75">
      <c r="A28" s="11"/>
      <c r="B28" s="11"/>
      <c r="C28" s="15"/>
      <c r="D28" s="56" t="s">
        <v>17</v>
      </c>
      <c r="E28" s="63">
        <v>7.96681</v>
      </c>
      <c r="F28" s="64">
        <v>8.0908</v>
      </c>
      <c r="G28" s="57"/>
      <c r="H28" s="16"/>
    </row>
    <row r="29" spans="1:8" ht="12.75">
      <c r="A29" s="11"/>
      <c r="B29" s="11"/>
      <c r="C29" s="15"/>
      <c r="D29" s="58" t="s">
        <v>18</v>
      </c>
      <c r="E29" s="64">
        <v>1668.21</v>
      </c>
      <c r="F29" s="64">
        <v>2088.9</v>
      </c>
      <c r="G29" s="57"/>
      <c r="H29" s="16"/>
    </row>
    <row r="30" spans="1:11" ht="12.75">
      <c r="A30" s="11"/>
      <c r="B30" s="11"/>
      <c r="C30" s="15"/>
      <c r="D30" s="58" t="s">
        <v>19</v>
      </c>
      <c r="E30" s="64">
        <v>228</v>
      </c>
      <c r="F30" s="64">
        <v>203.5</v>
      </c>
      <c r="G30" s="57"/>
      <c r="H30" s="16"/>
      <c r="J30" s="10"/>
      <c r="K30" s="10"/>
    </row>
    <row r="31" spans="1:11" ht="13.5" thickBot="1">
      <c r="A31" s="11"/>
      <c r="B31" s="11"/>
      <c r="C31" s="15"/>
      <c r="D31" s="20"/>
      <c r="E31" s="59"/>
      <c r="F31" s="59"/>
      <c r="G31" s="21"/>
      <c r="H31" s="16"/>
      <c r="J31" s="23"/>
      <c r="K31" s="10"/>
    </row>
    <row r="32" spans="1:11" ht="12.75">
      <c r="A32" s="12"/>
      <c r="B32" s="22"/>
      <c r="C32" s="22"/>
      <c r="D32" s="23"/>
      <c r="E32" s="24"/>
      <c r="F32" s="24"/>
      <c r="G32" s="23"/>
      <c r="H32" s="23"/>
      <c r="I32" s="10"/>
      <c r="J32" s="23"/>
      <c r="K32" s="10"/>
    </row>
    <row r="33" spans="1:11" ht="12.75">
      <c r="A33" s="12"/>
      <c r="B33" s="22"/>
      <c r="C33" s="22"/>
      <c r="D33" s="23"/>
      <c r="E33" s="24"/>
      <c r="F33" s="24"/>
      <c r="G33" s="23"/>
      <c r="H33" s="23"/>
      <c r="I33" s="10"/>
      <c r="J33" s="23"/>
      <c r="K33" s="10"/>
    </row>
    <row r="34" spans="1:11" ht="12.75">
      <c r="A34" s="12"/>
      <c r="B34" s="22"/>
      <c r="C34" s="22"/>
      <c r="D34" s="23"/>
      <c r="E34" s="24"/>
      <c r="F34" s="24"/>
      <c r="G34" s="23"/>
      <c r="H34" s="23"/>
      <c r="I34" s="10"/>
      <c r="J34" s="23"/>
      <c r="K34" s="10"/>
    </row>
    <row r="35" spans="1:11" ht="12.75">
      <c r="A35" s="12"/>
      <c r="B35" s="22"/>
      <c r="C35" s="22"/>
      <c r="D35" s="23"/>
      <c r="E35" s="24"/>
      <c r="F35" s="24"/>
      <c r="G35" s="23"/>
      <c r="H35" s="23"/>
      <c r="I35" s="10"/>
      <c r="J35" s="23"/>
      <c r="K35" s="10"/>
    </row>
    <row r="36" spans="1:11" ht="12.75">
      <c r="A36" s="12"/>
      <c r="B36" s="22"/>
      <c r="C36" s="22"/>
      <c r="D36" s="23"/>
      <c r="E36" s="24"/>
      <c r="F36" s="24"/>
      <c r="G36" s="23"/>
      <c r="H36" s="23"/>
      <c r="I36" s="10"/>
      <c r="J36" s="23"/>
      <c r="K36" s="10"/>
    </row>
    <row r="37" spans="1:11" ht="12.75">
      <c r="A37" s="12"/>
      <c r="B37" s="22"/>
      <c r="C37" s="22"/>
      <c r="D37" s="23"/>
      <c r="E37" s="24"/>
      <c r="F37" s="24"/>
      <c r="G37" s="23"/>
      <c r="H37" s="23"/>
      <c r="I37" s="10"/>
      <c r="J37" s="23"/>
      <c r="K37" s="10"/>
    </row>
    <row r="38" spans="1:11" ht="12.75">
      <c r="A38" s="12"/>
      <c r="B38" s="22"/>
      <c r="C38" s="22"/>
      <c r="D38" s="23"/>
      <c r="E38" s="24"/>
      <c r="F38" s="24"/>
      <c r="G38" s="23"/>
      <c r="H38" s="23"/>
      <c r="I38" s="10"/>
      <c r="J38" s="23"/>
      <c r="K38" s="10"/>
    </row>
    <row r="39" spans="1:11" ht="12.75">
      <c r="A39" s="12"/>
      <c r="B39" s="22"/>
      <c r="C39" s="22"/>
      <c r="D39" s="23"/>
      <c r="E39" s="24"/>
      <c r="F39" s="24"/>
      <c r="G39" s="23"/>
      <c r="H39" s="23"/>
      <c r="I39" s="10"/>
      <c r="J39" s="23"/>
      <c r="K39" s="10"/>
    </row>
    <row r="40" spans="1:1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25"/>
      <c r="B41" s="26"/>
      <c r="C41" s="26"/>
      <c r="D41" s="25"/>
      <c r="E41" s="10"/>
      <c r="F41" s="10"/>
      <c r="G41" s="10"/>
      <c r="H41" s="10"/>
      <c r="I41" s="10"/>
      <c r="J41" s="10"/>
      <c r="K41" s="10"/>
    </row>
    <row r="42" spans="1:11" ht="12.75">
      <c r="A42" s="12"/>
      <c r="B42" s="27"/>
      <c r="C42" s="27"/>
      <c r="D42" s="28"/>
      <c r="E42" s="10"/>
      <c r="F42" s="10"/>
      <c r="G42" s="10"/>
      <c r="H42" s="10"/>
      <c r="I42" s="10"/>
      <c r="J42" s="10"/>
      <c r="K42" s="10"/>
    </row>
    <row r="43" spans="1:11" ht="12.75">
      <c r="A43" s="12"/>
      <c r="B43" s="27"/>
      <c r="C43" s="27"/>
      <c r="D43" s="28"/>
      <c r="E43" s="10"/>
      <c r="F43" s="10"/>
      <c r="G43" s="10"/>
      <c r="H43" s="10"/>
      <c r="I43" s="10"/>
      <c r="J43" s="10"/>
      <c r="K43" s="10"/>
    </row>
    <row r="44" spans="1:11" ht="12.75">
      <c r="A44" s="12"/>
      <c r="B44" s="27"/>
      <c r="C44" s="27"/>
      <c r="D44" s="28"/>
      <c r="E44" s="10"/>
      <c r="F44" s="10"/>
      <c r="G44" s="10"/>
      <c r="H44" s="10"/>
      <c r="I44" s="10"/>
      <c r="J44" s="10"/>
      <c r="K44" s="10"/>
    </row>
    <row r="45" spans="1:11" ht="12.75">
      <c r="A45" s="12"/>
      <c r="B45" s="27"/>
      <c r="C45" s="27"/>
      <c r="D45" s="28"/>
      <c r="E45" s="10"/>
      <c r="F45" s="10"/>
      <c r="G45" s="10"/>
      <c r="H45" s="10"/>
      <c r="I45" s="10"/>
      <c r="J45" s="10"/>
      <c r="K45" s="10"/>
    </row>
    <row r="46" spans="1:11" ht="12.75">
      <c r="A46" s="12"/>
      <c r="B46" s="27"/>
      <c r="C46" s="27"/>
      <c r="D46" s="28"/>
      <c r="E46" s="10"/>
      <c r="F46" s="10"/>
      <c r="G46" s="10"/>
      <c r="H46" s="10"/>
      <c r="I46" s="10"/>
      <c r="J46" s="10"/>
      <c r="K46" s="10"/>
    </row>
    <row r="47" spans="1:11" ht="12.75">
      <c r="A47" s="12"/>
      <c r="B47" s="27"/>
      <c r="C47" s="27"/>
      <c r="D47" s="28"/>
      <c r="E47" s="10"/>
      <c r="F47" s="10"/>
      <c r="G47" s="10"/>
      <c r="H47" s="10"/>
      <c r="I47" s="10"/>
      <c r="J47" s="10"/>
      <c r="K47" s="10"/>
    </row>
    <row r="48" spans="1:11" ht="12.75">
      <c r="A48" s="12"/>
      <c r="B48" s="27"/>
      <c r="C48" s="27"/>
      <c r="D48" s="28"/>
      <c r="E48" s="10"/>
      <c r="F48" s="10"/>
      <c r="G48" s="10"/>
      <c r="H48" s="10"/>
      <c r="I48" s="10"/>
      <c r="J48" s="10"/>
      <c r="K48" s="10"/>
    </row>
    <row r="49" spans="1:11" ht="12.75">
      <c r="A49" s="12"/>
      <c r="B49" s="27"/>
      <c r="C49" s="27"/>
      <c r="D49" s="28"/>
      <c r="E49" s="10"/>
      <c r="F49" s="10"/>
      <c r="G49" s="10"/>
      <c r="H49" s="10"/>
      <c r="I49" s="10"/>
      <c r="J49" s="10"/>
      <c r="K49" s="10"/>
    </row>
    <row r="50" spans="1:11" ht="12.75">
      <c r="A50" s="12"/>
      <c r="B50" s="27"/>
      <c r="C50" s="27"/>
      <c r="D50" s="28"/>
      <c r="E50" s="10"/>
      <c r="F50" s="10"/>
      <c r="G50" s="10"/>
      <c r="H50" s="10"/>
      <c r="I50" s="10"/>
      <c r="J50" s="10"/>
      <c r="K50" s="10"/>
    </row>
    <row r="51" spans="1:11" ht="12.75">
      <c r="A51" s="12"/>
      <c r="B51" s="27"/>
      <c r="C51" s="27"/>
      <c r="D51" s="28"/>
      <c r="E51" s="10"/>
      <c r="F51" s="10"/>
      <c r="G51" s="10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10"/>
      <c r="B55" s="29"/>
      <c r="C55" s="29"/>
      <c r="D55" s="10"/>
      <c r="E55" s="10"/>
      <c r="F55" s="10"/>
      <c r="G55" s="10"/>
      <c r="H55" s="10"/>
      <c r="I55" s="10"/>
      <c r="J55" s="10"/>
      <c r="K55" s="10"/>
    </row>
    <row r="56" spans="1:11" ht="12.75">
      <c r="A56" s="10"/>
      <c r="B56" s="30"/>
      <c r="C56" s="31"/>
      <c r="D56" s="10"/>
      <c r="E56" s="10"/>
      <c r="F56" s="10"/>
      <c r="G56" s="10"/>
      <c r="H56" s="10"/>
      <c r="I56" s="10"/>
      <c r="J56" s="10"/>
      <c r="K56" s="10"/>
    </row>
    <row r="57" spans="1:11" ht="12.75">
      <c r="A57" s="10"/>
      <c r="B57" s="30"/>
      <c r="C57" s="31"/>
      <c r="D57" s="10"/>
      <c r="E57" s="10"/>
      <c r="F57" s="10"/>
      <c r="G57" s="10"/>
      <c r="H57" s="10"/>
      <c r="I57" s="10"/>
      <c r="J57" s="10"/>
      <c r="K57" s="10"/>
    </row>
    <row r="58" spans="1:11" ht="12.75">
      <c r="A58" s="10"/>
      <c r="B58" s="30"/>
      <c r="C58" s="31"/>
      <c r="D58" s="10"/>
      <c r="E58" s="10"/>
      <c r="F58" s="10"/>
      <c r="G58" s="10"/>
      <c r="H58" s="10"/>
      <c r="I58" s="10"/>
      <c r="J58" s="10"/>
      <c r="K58" s="10"/>
    </row>
    <row r="59" spans="1:11" ht="12.75">
      <c r="A59" s="10"/>
      <c r="B59" s="30"/>
      <c r="C59" s="31"/>
      <c r="D59" s="10"/>
      <c r="E59" s="10"/>
      <c r="F59" s="10"/>
      <c r="G59" s="10"/>
      <c r="H59" s="10"/>
      <c r="I59" s="10"/>
      <c r="J59" s="10"/>
      <c r="K59" s="10"/>
    </row>
    <row r="60" spans="1:11" ht="12.75">
      <c r="A60" s="10"/>
      <c r="B60" s="30"/>
      <c r="C60" s="31"/>
      <c r="D60" s="10"/>
      <c r="E60" s="10"/>
      <c r="F60" s="10"/>
      <c r="G60" s="10"/>
      <c r="H60" s="10"/>
      <c r="I60" s="10"/>
      <c r="J60" s="10"/>
      <c r="K60" s="10"/>
    </row>
    <row r="61" spans="1:11" ht="12.75">
      <c r="A61" s="10"/>
      <c r="B61" s="30"/>
      <c r="C61" s="31"/>
      <c r="D61" s="10"/>
      <c r="E61" s="10"/>
      <c r="F61" s="10"/>
      <c r="G61" s="10"/>
      <c r="H61" s="10"/>
      <c r="I61" s="10"/>
      <c r="J61" s="10"/>
      <c r="K61" s="10"/>
    </row>
    <row r="62" spans="1:11" ht="12.75">
      <c r="A62" s="10"/>
      <c r="B62" s="30"/>
      <c r="C62" s="31"/>
      <c r="D62" s="10"/>
      <c r="E62" s="10"/>
      <c r="F62" s="10"/>
      <c r="G62" s="10"/>
      <c r="H62" s="10"/>
      <c r="I62" s="10"/>
      <c r="J62" s="10"/>
      <c r="K62" s="10"/>
    </row>
    <row r="63" spans="1:11" ht="12.75">
      <c r="A63" s="10"/>
      <c r="B63" s="30"/>
      <c r="C63" s="31"/>
      <c r="D63" s="10"/>
      <c r="E63" s="10"/>
      <c r="F63" s="10"/>
      <c r="G63" s="10"/>
      <c r="H63" s="10"/>
      <c r="I63" s="10"/>
      <c r="J63" s="10"/>
      <c r="K63" s="10"/>
    </row>
    <row r="64" spans="1:11" ht="12.75">
      <c r="A64" s="10"/>
      <c r="B64" s="30"/>
      <c r="C64" s="31"/>
      <c r="D64" s="10"/>
      <c r="E64" s="10"/>
      <c r="F64" s="10"/>
      <c r="G64" s="10"/>
      <c r="H64" s="10"/>
      <c r="I64" s="10"/>
      <c r="J64" s="10"/>
      <c r="K64" s="10"/>
    </row>
    <row r="65" spans="1:11" ht="12.75">
      <c r="A65" s="10"/>
      <c r="B65" s="30"/>
      <c r="C65" s="31"/>
      <c r="D65" s="10"/>
      <c r="E65" s="10"/>
      <c r="F65" s="10"/>
      <c r="G65" s="10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</sheetData>
  <printOptions/>
  <pageMargins left="0.75" right="0.75" top="1" bottom="0.5" header="0.5" footer="0.5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"/>
  <sheetViews>
    <sheetView showGridLines="0" workbookViewId="0" topLeftCell="A622">
      <selection activeCell="A3" sqref="A3"/>
    </sheetView>
  </sheetViews>
  <sheetFormatPr defaultColWidth="9.140625" defaultRowHeight="12.75"/>
  <cols>
    <col min="1" max="1" width="14.140625" style="68" customWidth="1"/>
    <col min="2" max="2" width="12.8515625" style="68" customWidth="1"/>
  </cols>
  <sheetData>
    <row r="1" ht="12.75">
      <c r="A1" s="69" t="s">
        <v>62</v>
      </c>
    </row>
    <row r="2" spans="1:8" ht="12.75">
      <c r="A2" s="68" t="s">
        <v>25</v>
      </c>
      <c r="C2">
        <v>1</v>
      </c>
      <c r="D2" s="70" t="s">
        <v>63</v>
      </c>
      <c r="F2">
        <v>8.10765</v>
      </c>
      <c r="G2">
        <v>1750.286</v>
      </c>
      <c r="H2">
        <v>235</v>
      </c>
    </row>
    <row r="3" spans="3:8" ht="12.75">
      <c r="C3">
        <v>1</v>
      </c>
      <c r="D3" s="70" t="s">
        <v>64</v>
      </c>
      <c r="F3">
        <v>7.96681</v>
      </c>
      <c r="G3">
        <v>1668.21</v>
      </c>
      <c r="H3">
        <v>228</v>
      </c>
    </row>
    <row r="4" spans="1:5" ht="12.75">
      <c r="A4" s="67"/>
      <c r="B4" s="67"/>
      <c r="C4" s="67"/>
      <c r="D4" s="67"/>
      <c r="E4" s="67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</sheetData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Haslego</dc:creator>
  <cp:keywords/>
  <dc:description/>
  <cp:lastModifiedBy>Christopher Haslego</cp:lastModifiedBy>
  <cp:lastPrinted>1998-09-24T14:48:54Z</cp:lastPrinted>
  <dcterms:created xsi:type="dcterms:W3CDTF">1998-09-20T22:06:53Z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